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Book Hype\Downloads\"/>
    </mc:Choice>
  </mc:AlternateContent>
  <xr:revisionPtr revIDLastSave="0" documentId="13_ncr:1_{28873EE6-C5FA-4D82-93D6-C49BA795BDD0}" xr6:coauthVersionLast="47" xr6:coauthVersionMax="47" xr10:uidLastSave="{00000000-0000-0000-0000-000000000000}"/>
  <bookViews>
    <workbookView xWindow="-108" yWindow="-108" windowWidth="23256" windowHeight="12456" firstSheet="1" activeTab="7" xr2:uid="{00000000-000D-0000-FFFF-FFFF00000000}"/>
  </bookViews>
  <sheets>
    <sheet name="DATABASE" sheetId="2" r:id="rId1"/>
    <sheet name="JANUARI 2024" sheetId="1" r:id="rId2"/>
    <sheet name="FEBRUARI 2024" sheetId="3" r:id="rId3"/>
    <sheet name="MARET 2024" sheetId="4" r:id="rId4"/>
    <sheet name="APRIL 2024 " sheetId="5" r:id="rId5"/>
    <sheet name="MEI SEMENTARA" sheetId="7" r:id="rId6"/>
    <sheet name="MEI 2024" sheetId="6" r:id="rId7"/>
    <sheet name="JUNI 2024" sheetId="8" r:id="rId8"/>
  </sheets>
  <definedNames>
    <definedName name="_xlnm._FilterDatabase" localSheetId="4" hidden="1">'APRIL 2024 '!$A$11:$N$220</definedName>
    <definedName name="_xlnm._FilterDatabase" localSheetId="2" hidden="1">'FEBRUARI 2024'!$A$11:$N$214</definedName>
    <definedName name="_xlnm._FilterDatabase" localSheetId="1" hidden="1">'JANUARI 2024'!$A$11:$N$214</definedName>
    <definedName name="_xlnm._FilterDatabase" localSheetId="7" hidden="1">'JUNI 2024'!$A$11:$N$248</definedName>
    <definedName name="_xlnm._FilterDatabase" localSheetId="3" hidden="1">'MARET 2024'!$A$11:$N$214</definedName>
    <definedName name="_xlnm._FilterDatabase" localSheetId="6" hidden="1">'MEI 2024'!$A$11:$N$259</definedName>
    <definedName name="_xlnm._FilterDatabase" localSheetId="5" hidden="1">'MEI SEMENTARA'!$A$11:$N$246</definedName>
    <definedName name="AMIRUL">DATABASE!$B$3:$F$186</definedName>
    <definedName name="ZUWITA">DATABASE!$I$2:$N$190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2" i="7" l="1"/>
  <c r="L223" i="7"/>
  <c r="L224" i="7"/>
  <c r="N224" i="7" s="1"/>
  <c r="L225" i="7"/>
  <c r="K225" i="7" s="1"/>
  <c r="L226" i="7"/>
  <c r="N226" i="7" s="1"/>
  <c r="L227" i="7"/>
  <c r="K227" i="7" s="1"/>
  <c r="L228" i="7"/>
  <c r="K228" i="7" s="1"/>
  <c r="L229" i="7"/>
  <c r="K229" i="7" s="1"/>
  <c r="L230" i="7"/>
  <c r="L231" i="7"/>
  <c r="L232" i="7"/>
  <c r="L233" i="7"/>
  <c r="K233" i="7" s="1"/>
  <c r="L234" i="7"/>
  <c r="L235" i="7"/>
  <c r="L236" i="7"/>
  <c r="K236" i="7" s="1"/>
  <c r="L237" i="7"/>
  <c r="K237" i="7" s="1"/>
  <c r="L238" i="7"/>
  <c r="L239" i="7"/>
  <c r="L240" i="7"/>
  <c r="L241" i="7"/>
  <c r="K241" i="7" s="1"/>
  <c r="L242" i="7"/>
  <c r="K242" i="7" s="1"/>
  <c r="L243" i="7"/>
  <c r="L244" i="7"/>
  <c r="K244" i="7" s="1"/>
  <c r="L245" i="7"/>
  <c r="N222" i="7"/>
  <c r="N223" i="7"/>
  <c r="N225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I222" i="7"/>
  <c r="J222" i="7"/>
  <c r="K222" i="7"/>
  <c r="I223" i="7"/>
  <c r="J223" i="7"/>
  <c r="K223" i="7"/>
  <c r="I224" i="7"/>
  <c r="F224" i="7" s="1"/>
  <c r="J224" i="7"/>
  <c r="K224" i="7" s="1"/>
  <c r="I225" i="7"/>
  <c r="J225" i="7"/>
  <c r="I226" i="7"/>
  <c r="J226" i="7"/>
  <c r="K226" i="7"/>
  <c r="I227" i="7"/>
  <c r="J227" i="7"/>
  <c r="I228" i="7"/>
  <c r="F228" i="7" s="1"/>
  <c r="J228" i="7"/>
  <c r="I229" i="7"/>
  <c r="F229" i="7" s="1"/>
  <c r="J229" i="7"/>
  <c r="I230" i="7"/>
  <c r="J230" i="7"/>
  <c r="K230" i="7"/>
  <c r="I231" i="7"/>
  <c r="J231" i="7"/>
  <c r="K231" i="7"/>
  <c r="I232" i="7"/>
  <c r="F232" i="7" s="1"/>
  <c r="J232" i="7"/>
  <c r="K232" i="7" s="1"/>
  <c r="I233" i="7"/>
  <c r="J233" i="7"/>
  <c r="I234" i="7"/>
  <c r="J234" i="7"/>
  <c r="K234" i="7"/>
  <c r="I235" i="7"/>
  <c r="J235" i="7"/>
  <c r="K235" i="7"/>
  <c r="I236" i="7"/>
  <c r="F236" i="7" s="1"/>
  <c r="J236" i="7"/>
  <c r="I237" i="7"/>
  <c r="F237" i="7" s="1"/>
  <c r="J237" i="7"/>
  <c r="I238" i="7"/>
  <c r="J238" i="7"/>
  <c r="K238" i="7"/>
  <c r="I239" i="7"/>
  <c r="J239" i="7"/>
  <c r="K239" i="7"/>
  <c r="I240" i="7"/>
  <c r="F240" i="7" s="1"/>
  <c r="J240" i="7"/>
  <c r="K240" i="7" s="1"/>
  <c r="I241" i="7"/>
  <c r="J241" i="7"/>
  <c r="I242" i="7"/>
  <c r="J242" i="7"/>
  <c r="I243" i="7"/>
  <c r="J243" i="7"/>
  <c r="K243" i="7"/>
  <c r="I244" i="7"/>
  <c r="F244" i="7" s="1"/>
  <c r="J244" i="7"/>
  <c r="I245" i="7"/>
  <c r="F245" i="7" s="1"/>
  <c r="J245" i="7"/>
  <c r="E220" i="7"/>
  <c r="F220" i="7"/>
  <c r="E221" i="7"/>
  <c r="F221" i="7"/>
  <c r="E222" i="7"/>
  <c r="F222" i="7"/>
  <c r="E223" i="7"/>
  <c r="F223" i="7"/>
  <c r="E224" i="7"/>
  <c r="E225" i="7"/>
  <c r="F225" i="7"/>
  <c r="E226" i="7"/>
  <c r="F226" i="7"/>
  <c r="E227" i="7"/>
  <c r="F227" i="7"/>
  <c r="E228" i="7"/>
  <c r="E229" i="7"/>
  <c r="E230" i="7"/>
  <c r="F230" i="7"/>
  <c r="E231" i="7"/>
  <c r="F231" i="7"/>
  <c r="E232" i="7"/>
  <c r="E233" i="7"/>
  <c r="F233" i="7"/>
  <c r="E234" i="7"/>
  <c r="F234" i="7"/>
  <c r="E235" i="7"/>
  <c r="F235" i="7"/>
  <c r="E236" i="7"/>
  <c r="E237" i="7"/>
  <c r="E238" i="7"/>
  <c r="F238" i="7"/>
  <c r="E239" i="7"/>
  <c r="F239" i="7"/>
  <c r="E240" i="7"/>
  <c r="E241" i="7"/>
  <c r="F241" i="7"/>
  <c r="E242" i="7"/>
  <c r="F242" i="7"/>
  <c r="E243" i="7"/>
  <c r="F243" i="7"/>
  <c r="E244" i="7"/>
  <c r="E245" i="7"/>
  <c r="J14" i="7"/>
  <c r="L14" i="7"/>
  <c r="J15" i="7"/>
  <c r="J16" i="7"/>
  <c r="L16" i="7"/>
  <c r="K16" i="7" s="1"/>
  <c r="J17" i="7"/>
  <c r="J18" i="7"/>
  <c r="J19" i="7"/>
  <c r="J20" i="7"/>
  <c r="L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L37" i="7"/>
  <c r="K37" i="7" s="1"/>
  <c r="J38" i="7"/>
  <c r="J39" i="7"/>
  <c r="J40" i="7"/>
  <c r="J41" i="7"/>
  <c r="J42" i="7"/>
  <c r="L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L65" i="7"/>
  <c r="J66" i="7"/>
  <c r="L66" i="7"/>
  <c r="J67" i="7"/>
  <c r="J68" i="7"/>
  <c r="J69" i="7"/>
  <c r="J70" i="7"/>
  <c r="J71" i="7"/>
  <c r="L71" i="7"/>
  <c r="J72" i="7"/>
  <c r="J73" i="7"/>
  <c r="J74" i="7"/>
  <c r="L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L99" i="7"/>
  <c r="J100" i="7"/>
  <c r="L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L120" i="7"/>
  <c r="J121" i="7"/>
  <c r="J122" i="7"/>
  <c r="L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L146" i="7"/>
  <c r="J147" i="7"/>
  <c r="J148" i="7"/>
  <c r="L148" i="7"/>
  <c r="J149" i="7"/>
  <c r="J150" i="7"/>
  <c r="J151" i="7"/>
  <c r="J152" i="7"/>
  <c r="J153" i="7"/>
  <c r="J154" i="7"/>
  <c r="L154" i="7"/>
  <c r="J155" i="7"/>
  <c r="J156" i="7"/>
  <c r="J157" i="7"/>
  <c r="J158" i="7"/>
  <c r="J159" i="7"/>
  <c r="J160" i="7"/>
  <c r="J161" i="7"/>
  <c r="J162" i="7"/>
  <c r="J163" i="7"/>
  <c r="J164" i="7"/>
  <c r="L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L180" i="7"/>
  <c r="J181" i="7"/>
  <c r="J182" i="7"/>
  <c r="J183" i="7"/>
  <c r="J184" i="7"/>
  <c r="J185" i="7"/>
  <c r="L185" i="7"/>
  <c r="K185" i="7" s="1"/>
  <c r="J186" i="7"/>
  <c r="J187" i="7"/>
  <c r="L187" i="7"/>
  <c r="J188" i="7"/>
  <c r="J189" i="7"/>
  <c r="L189" i="7"/>
  <c r="J190" i="7"/>
  <c r="L190" i="7"/>
  <c r="J191" i="7"/>
  <c r="L191" i="7"/>
  <c r="J192" i="7"/>
  <c r="J193" i="7"/>
  <c r="J194" i="7"/>
  <c r="J195" i="7"/>
  <c r="J196" i="7"/>
  <c r="J197" i="7"/>
  <c r="J198" i="7"/>
  <c r="J199" i="7"/>
  <c r="J200" i="7"/>
  <c r="J201" i="7"/>
  <c r="J202" i="7"/>
  <c r="L202" i="7"/>
  <c r="K202" i="7" s="1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L220" i="7"/>
  <c r="N220" i="7" s="1"/>
  <c r="J221" i="7"/>
  <c r="L221" i="7"/>
  <c r="I14" i="7"/>
  <c r="I15" i="7"/>
  <c r="F15" i="7" s="1"/>
  <c r="L15" i="7" s="1"/>
  <c r="K15" i="7" s="1"/>
  <c r="I16" i="7"/>
  <c r="I17" i="7"/>
  <c r="I18" i="7"/>
  <c r="I19" i="7"/>
  <c r="F19" i="7" s="1"/>
  <c r="L19" i="7" s="1"/>
  <c r="I20" i="7"/>
  <c r="I21" i="7"/>
  <c r="F21" i="7" s="1"/>
  <c r="L21" i="7" s="1"/>
  <c r="K21" i="7" s="1"/>
  <c r="I22" i="7"/>
  <c r="F22" i="7" s="1"/>
  <c r="L22" i="7" s="1"/>
  <c r="I23" i="7"/>
  <c r="I24" i="7"/>
  <c r="F24" i="7" s="1"/>
  <c r="L24" i="7" s="1"/>
  <c r="I25" i="7"/>
  <c r="I26" i="7"/>
  <c r="I27" i="7"/>
  <c r="I28" i="7"/>
  <c r="F28" i="7" s="1"/>
  <c r="L28" i="7" s="1"/>
  <c r="I29" i="7"/>
  <c r="I30" i="7"/>
  <c r="I31" i="7"/>
  <c r="F31" i="7" s="1"/>
  <c r="L31" i="7" s="1"/>
  <c r="I32" i="7"/>
  <c r="F32" i="7" s="1"/>
  <c r="L32" i="7" s="1"/>
  <c r="I33" i="7"/>
  <c r="I34" i="7"/>
  <c r="F34" i="7" s="1"/>
  <c r="L34" i="7" s="1"/>
  <c r="I35" i="7"/>
  <c r="I36" i="7"/>
  <c r="I37" i="7"/>
  <c r="I38" i="7"/>
  <c r="I39" i="7"/>
  <c r="I40" i="7"/>
  <c r="I41" i="7"/>
  <c r="F41" i="7" s="1"/>
  <c r="L41" i="7" s="1"/>
  <c r="I42" i="7"/>
  <c r="I43" i="7"/>
  <c r="I44" i="7"/>
  <c r="I45" i="7"/>
  <c r="F45" i="7" s="1"/>
  <c r="L45" i="7" s="1"/>
  <c r="I46" i="7"/>
  <c r="F46" i="7" s="1"/>
  <c r="L46" i="7" s="1"/>
  <c r="I47" i="7"/>
  <c r="I48" i="7"/>
  <c r="I49" i="7"/>
  <c r="I50" i="7"/>
  <c r="I51" i="7"/>
  <c r="I52" i="7"/>
  <c r="F52" i="7" s="1"/>
  <c r="L52" i="7" s="1"/>
  <c r="I53" i="7"/>
  <c r="I54" i="7"/>
  <c r="I55" i="7"/>
  <c r="I56" i="7"/>
  <c r="I57" i="7"/>
  <c r="F57" i="7" s="1"/>
  <c r="L57" i="7" s="1"/>
  <c r="K57" i="7" s="1"/>
  <c r="I58" i="7"/>
  <c r="I59" i="7"/>
  <c r="I60" i="7"/>
  <c r="I61" i="7"/>
  <c r="I62" i="7"/>
  <c r="I63" i="7"/>
  <c r="I64" i="7"/>
  <c r="I65" i="7"/>
  <c r="I66" i="7"/>
  <c r="I67" i="7"/>
  <c r="I68" i="7"/>
  <c r="F68" i="7" s="1"/>
  <c r="L68" i="7" s="1"/>
  <c r="I69" i="7"/>
  <c r="I70" i="7"/>
  <c r="I71" i="7"/>
  <c r="I72" i="7"/>
  <c r="F72" i="7" s="1"/>
  <c r="L72" i="7" s="1"/>
  <c r="I73" i="7"/>
  <c r="I74" i="7"/>
  <c r="I75" i="7"/>
  <c r="I76" i="7"/>
  <c r="F76" i="7" s="1"/>
  <c r="L76" i="7" s="1"/>
  <c r="I77" i="7"/>
  <c r="F77" i="7" s="1"/>
  <c r="L77" i="7" s="1"/>
  <c r="I78" i="7"/>
  <c r="F78" i="7" s="1"/>
  <c r="L78" i="7" s="1"/>
  <c r="K78" i="7" s="1"/>
  <c r="I79" i="7"/>
  <c r="F79" i="7" s="1"/>
  <c r="L79" i="7" s="1"/>
  <c r="K79" i="7" s="1"/>
  <c r="I80" i="7"/>
  <c r="I81" i="7"/>
  <c r="F81" i="7" s="1"/>
  <c r="L81" i="7" s="1"/>
  <c r="K81" i="7" s="1"/>
  <c r="I82" i="7"/>
  <c r="I83" i="7"/>
  <c r="I84" i="7"/>
  <c r="F84" i="7" s="1"/>
  <c r="L84" i="7" s="1"/>
  <c r="I85" i="7"/>
  <c r="I86" i="7"/>
  <c r="I87" i="7"/>
  <c r="F87" i="7" s="1"/>
  <c r="L87" i="7" s="1"/>
  <c r="I88" i="7"/>
  <c r="F88" i="7" s="1"/>
  <c r="L88" i="7" s="1"/>
  <c r="K88" i="7" s="1"/>
  <c r="I89" i="7"/>
  <c r="I90" i="7"/>
  <c r="I91" i="7"/>
  <c r="I92" i="7"/>
  <c r="I93" i="7"/>
  <c r="F93" i="7" s="1"/>
  <c r="L93" i="7" s="1"/>
  <c r="I94" i="7"/>
  <c r="I95" i="7"/>
  <c r="I96" i="7"/>
  <c r="F96" i="7" s="1"/>
  <c r="L96" i="7" s="1"/>
  <c r="K96" i="7" s="1"/>
  <c r="I97" i="7"/>
  <c r="I98" i="7"/>
  <c r="I99" i="7"/>
  <c r="F99" i="7" s="1"/>
  <c r="I100" i="7"/>
  <c r="I101" i="7"/>
  <c r="I102" i="7"/>
  <c r="I103" i="7"/>
  <c r="I104" i="7"/>
  <c r="F104" i="7" s="1"/>
  <c r="L104" i="7" s="1"/>
  <c r="I105" i="7"/>
  <c r="I106" i="7"/>
  <c r="F106" i="7" s="1"/>
  <c r="L106" i="7" s="1"/>
  <c r="I107" i="7"/>
  <c r="F107" i="7" s="1"/>
  <c r="L107" i="7" s="1"/>
  <c r="I108" i="7"/>
  <c r="F108" i="7" s="1"/>
  <c r="L108" i="7" s="1"/>
  <c r="I109" i="7"/>
  <c r="F109" i="7" s="1"/>
  <c r="L109" i="7" s="1"/>
  <c r="I110" i="7"/>
  <c r="F110" i="7" s="1"/>
  <c r="L110" i="7" s="1"/>
  <c r="I111" i="7"/>
  <c r="F111" i="7" s="1"/>
  <c r="L111" i="7" s="1"/>
  <c r="I112" i="7"/>
  <c r="I113" i="7"/>
  <c r="I114" i="7"/>
  <c r="F114" i="7" s="1"/>
  <c r="L114" i="7" s="1"/>
  <c r="I115" i="7"/>
  <c r="I116" i="7"/>
  <c r="F116" i="7" s="1"/>
  <c r="L116" i="7" s="1"/>
  <c r="I117" i="7"/>
  <c r="F117" i="7" s="1"/>
  <c r="L117" i="7" s="1"/>
  <c r="I118" i="7"/>
  <c r="F118" i="7" s="1"/>
  <c r="L118" i="7" s="1"/>
  <c r="I119" i="7"/>
  <c r="F119" i="7" s="1"/>
  <c r="L119" i="7" s="1"/>
  <c r="K119" i="7" s="1"/>
  <c r="I120" i="7"/>
  <c r="I121" i="7"/>
  <c r="F121" i="7" s="1"/>
  <c r="L121" i="7" s="1"/>
  <c r="I122" i="7"/>
  <c r="I123" i="7"/>
  <c r="F123" i="7" s="1"/>
  <c r="L123" i="7" s="1"/>
  <c r="I124" i="7"/>
  <c r="I125" i="7"/>
  <c r="I126" i="7"/>
  <c r="F126" i="7" s="1"/>
  <c r="L126" i="7" s="1"/>
  <c r="I127" i="7"/>
  <c r="I128" i="7"/>
  <c r="I129" i="7"/>
  <c r="I130" i="7"/>
  <c r="F130" i="7" s="1"/>
  <c r="L130" i="7" s="1"/>
  <c r="I131" i="7"/>
  <c r="F131" i="7" s="1"/>
  <c r="L131" i="7" s="1"/>
  <c r="I132" i="7"/>
  <c r="I133" i="7"/>
  <c r="I134" i="7"/>
  <c r="I135" i="7"/>
  <c r="F135" i="7" s="1"/>
  <c r="L135" i="7" s="1"/>
  <c r="I136" i="7"/>
  <c r="I137" i="7"/>
  <c r="I138" i="7"/>
  <c r="F138" i="7" s="1"/>
  <c r="L138" i="7" s="1"/>
  <c r="I139" i="7"/>
  <c r="F139" i="7" s="1"/>
  <c r="L139" i="7" s="1"/>
  <c r="I140" i="7"/>
  <c r="I141" i="7"/>
  <c r="I142" i="7"/>
  <c r="I143" i="7"/>
  <c r="I144" i="7"/>
  <c r="I145" i="7"/>
  <c r="F145" i="7" s="1"/>
  <c r="L145" i="7" s="1"/>
  <c r="I146" i="7"/>
  <c r="I147" i="7"/>
  <c r="I148" i="7"/>
  <c r="I149" i="7"/>
  <c r="I150" i="7"/>
  <c r="I151" i="7"/>
  <c r="F151" i="7" s="1"/>
  <c r="L151" i="7" s="1"/>
  <c r="I152" i="7"/>
  <c r="I153" i="7"/>
  <c r="I154" i="7"/>
  <c r="I155" i="7"/>
  <c r="I156" i="7"/>
  <c r="I157" i="7"/>
  <c r="I158" i="7"/>
  <c r="I159" i="7"/>
  <c r="I160" i="7"/>
  <c r="F160" i="7" s="1"/>
  <c r="L160" i="7" s="1"/>
  <c r="I161" i="7"/>
  <c r="I162" i="7"/>
  <c r="I163" i="7"/>
  <c r="F163" i="7" s="1"/>
  <c r="L163" i="7" s="1"/>
  <c r="I164" i="7"/>
  <c r="I165" i="7"/>
  <c r="I166" i="7"/>
  <c r="I167" i="7"/>
  <c r="F167" i="7" s="1"/>
  <c r="L167" i="7" s="1"/>
  <c r="I168" i="7"/>
  <c r="I169" i="7"/>
  <c r="I170" i="7"/>
  <c r="I171" i="7"/>
  <c r="F171" i="7" s="1"/>
  <c r="L171" i="7" s="1"/>
  <c r="I172" i="7"/>
  <c r="F172" i="7" s="1"/>
  <c r="L172" i="7" s="1"/>
  <c r="I173" i="7"/>
  <c r="I174" i="7"/>
  <c r="I175" i="7"/>
  <c r="I176" i="7"/>
  <c r="I177" i="7"/>
  <c r="F177" i="7" s="1"/>
  <c r="L177" i="7" s="1"/>
  <c r="K177" i="7" s="1"/>
  <c r="I178" i="7"/>
  <c r="F178" i="7" s="1"/>
  <c r="L178" i="7" s="1"/>
  <c r="I179" i="7"/>
  <c r="I180" i="7"/>
  <c r="I181" i="7"/>
  <c r="F181" i="7" s="1"/>
  <c r="L181" i="7" s="1"/>
  <c r="I182" i="7"/>
  <c r="I183" i="7"/>
  <c r="I184" i="7"/>
  <c r="F184" i="7" s="1"/>
  <c r="L184" i="7" s="1"/>
  <c r="K184" i="7" s="1"/>
  <c r="I185" i="7"/>
  <c r="F185" i="7" s="1"/>
  <c r="I186" i="7"/>
  <c r="I187" i="7"/>
  <c r="I188" i="7"/>
  <c r="F188" i="7" s="1"/>
  <c r="L188" i="7" s="1"/>
  <c r="I189" i="7"/>
  <c r="F189" i="7" s="1"/>
  <c r="I190" i="7"/>
  <c r="I191" i="7"/>
  <c r="F191" i="7" s="1"/>
  <c r="I192" i="7"/>
  <c r="I193" i="7"/>
  <c r="I194" i="7"/>
  <c r="F194" i="7" s="1"/>
  <c r="L194" i="7" s="1"/>
  <c r="I195" i="7"/>
  <c r="I196" i="7"/>
  <c r="F196" i="7" s="1"/>
  <c r="L196" i="7" s="1"/>
  <c r="I197" i="7"/>
  <c r="I198" i="7"/>
  <c r="I199" i="7"/>
  <c r="I200" i="7"/>
  <c r="I201" i="7"/>
  <c r="F201" i="7" s="1"/>
  <c r="L201" i="7" s="1"/>
  <c r="I202" i="7"/>
  <c r="I203" i="7"/>
  <c r="I204" i="7"/>
  <c r="I205" i="7"/>
  <c r="F205" i="7" s="1"/>
  <c r="L205" i="7" s="1"/>
  <c r="I206" i="7"/>
  <c r="F206" i="7" s="1"/>
  <c r="L206" i="7" s="1"/>
  <c r="I207" i="7"/>
  <c r="I208" i="7"/>
  <c r="F208" i="7" s="1"/>
  <c r="L208" i="7" s="1"/>
  <c r="I209" i="7"/>
  <c r="F209" i="7" s="1"/>
  <c r="L209" i="7" s="1"/>
  <c r="I210" i="7"/>
  <c r="I211" i="7"/>
  <c r="F211" i="7" s="1"/>
  <c r="L211" i="7" s="1"/>
  <c r="I212" i="7"/>
  <c r="I213" i="7"/>
  <c r="I214" i="7"/>
  <c r="F214" i="7" s="1"/>
  <c r="L214" i="7" s="1"/>
  <c r="I215" i="7"/>
  <c r="I216" i="7"/>
  <c r="I217" i="7"/>
  <c r="I218" i="7"/>
  <c r="I219" i="7"/>
  <c r="I220" i="7"/>
  <c r="I221" i="7"/>
  <c r="D246" i="7"/>
  <c r="H246" i="7"/>
  <c r="E14" i="7"/>
  <c r="F14" i="7" s="1"/>
  <c r="E15" i="7"/>
  <c r="E16" i="7"/>
  <c r="F16" i="7" s="1"/>
  <c r="E17" i="7"/>
  <c r="F17" i="7" s="1"/>
  <c r="L17" i="7" s="1"/>
  <c r="E18" i="7"/>
  <c r="F18" i="7" s="1"/>
  <c r="L18" i="7" s="1"/>
  <c r="E19" i="7"/>
  <c r="E20" i="7"/>
  <c r="F20" i="7" s="1"/>
  <c r="E21" i="7"/>
  <c r="E22" i="7"/>
  <c r="E23" i="7"/>
  <c r="F23" i="7" s="1"/>
  <c r="L23" i="7" s="1"/>
  <c r="K23" i="7" s="1"/>
  <c r="E24" i="7"/>
  <c r="E25" i="7"/>
  <c r="F25" i="7" s="1"/>
  <c r="L25" i="7" s="1"/>
  <c r="E26" i="7"/>
  <c r="F26" i="7" s="1"/>
  <c r="L26" i="7" s="1"/>
  <c r="E27" i="7"/>
  <c r="F27" i="7" s="1"/>
  <c r="L27" i="7" s="1"/>
  <c r="E28" i="7"/>
  <c r="E29" i="7"/>
  <c r="F29" i="7" s="1"/>
  <c r="L29" i="7" s="1"/>
  <c r="K29" i="7" s="1"/>
  <c r="E30" i="7"/>
  <c r="F30" i="7" s="1"/>
  <c r="L30" i="7" s="1"/>
  <c r="E31" i="7"/>
  <c r="E32" i="7"/>
  <c r="E33" i="7"/>
  <c r="F33" i="7" s="1"/>
  <c r="L33" i="7" s="1"/>
  <c r="E34" i="7"/>
  <c r="E35" i="7"/>
  <c r="F35" i="7" s="1"/>
  <c r="L35" i="7" s="1"/>
  <c r="E36" i="7"/>
  <c r="F36" i="7" s="1"/>
  <c r="L36" i="7" s="1"/>
  <c r="K36" i="7" s="1"/>
  <c r="E37" i="7"/>
  <c r="F37" i="7" s="1"/>
  <c r="E38" i="7"/>
  <c r="F38" i="7" s="1"/>
  <c r="L38" i="7" s="1"/>
  <c r="E39" i="7"/>
  <c r="F39" i="7" s="1"/>
  <c r="L39" i="7" s="1"/>
  <c r="E40" i="7"/>
  <c r="F40" i="7" s="1"/>
  <c r="L40" i="7" s="1"/>
  <c r="E41" i="7"/>
  <c r="E42" i="7"/>
  <c r="F42" i="7" s="1"/>
  <c r="E43" i="7"/>
  <c r="F43" i="7"/>
  <c r="L43" i="7" s="1"/>
  <c r="E44" i="7"/>
  <c r="F44" i="7" s="1"/>
  <c r="L44" i="7" s="1"/>
  <c r="E45" i="7"/>
  <c r="E46" i="7"/>
  <c r="E47" i="7"/>
  <c r="F47" i="7" s="1"/>
  <c r="L47" i="7" s="1"/>
  <c r="E48" i="7"/>
  <c r="F48" i="7" s="1"/>
  <c r="L48" i="7" s="1"/>
  <c r="E49" i="7"/>
  <c r="F49" i="7"/>
  <c r="L49" i="7" s="1"/>
  <c r="K49" i="7" s="1"/>
  <c r="E50" i="7"/>
  <c r="F50" i="7" s="1"/>
  <c r="L50" i="7" s="1"/>
  <c r="E51" i="7"/>
  <c r="F51" i="7" s="1"/>
  <c r="L51" i="7" s="1"/>
  <c r="E52" i="7"/>
  <c r="E53" i="7"/>
  <c r="F53" i="7" s="1"/>
  <c r="L53" i="7" s="1"/>
  <c r="E54" i="7"/>
  <c r="F54" i="7" s="1"/>
  <c r="L54" i="7" s="1"/>
  <c r="E55" i="7"/>
  <c r="F55" i="7"/>
  <c r="L55" i="7" s="1"/>
  <c r="E56" i="7"/>
  <c r="F56" i="7"/>
  <c r="L56" i="7" s="1"/>
  <c r="E57" i="7"/>
  <c r="E58" i="7"/>
  <c r="F58" i="7" s="1"/>
  <c r="L58" i="7" s="1"/>
  <c r="K58" i="7" s="1"/>
  <c r="E59" i="7"/>
  <c r="F59" i="7"/>
  <c r="L59" i="7" s="1"/>
  <c r="E60" i="7"/>
  <c r="F60" i="7" s="1"/>
  <c r="L60" i="7" s="1"/>
  <c r="K60" i="7" s="1"/>
  <c r="E61" i="7"/>
  <c r="F61" i="7" s="1"/>
  <c r="L61" i="7" s="1"/>
  <c r="E62" i="7"/>
  <c r="F62" i="7" s="1"/>
  <c r="L62" i="7" s="1"/>
  <c r="E63" i="7"/>
  <c r="F63" i="7" s="1"/>
  <c r="L63" i="7" s="1"/>
  <c r="E64" i="7"/>
  <c r="F64" i="7" s="1"/>
  <c r="L64" i="7" s="1"/>
  <c r="E65" i="7"/>
  <c r="F65" i="7" s="1"/>
  <c r="E66" i="7"/>
  <c r="F66" i="7"/>
  <c r="E67" i="7"/>
  <c r="F67" i="7" s="1"/>
  <c r="L67" i="7" s="1"/>
  <c r="E68" i="7"/>
  <c r="E69" i="7"/>
  <c r="F69" i="7" s="1"/>
  <c r="L69" i="7" s="1"/>
  <c r="E70" i="7"/>
  <c r="F70" i="7" s="1"/>
  <c r="L70" i="7" s="1"/>
  <c r="E71" i="7"/>
  <c r="F71" i="7" s="1"/>
  <c r="E72" i="7"/>
  <c r="E73" i="7"/>
  <c r="F73" i="7" s="1"/>
  <c r="L73" i="7" s="1"/>
  <c r="E74" i="7"/>
  <c r="F74" i="7" s="1"/>
  <c r="E75" i="7"/>
  <c r="F75" i="7" s="1"/>
  <c r="L75" i="7" s="1"/>
  <c r="E76" i="7"/>
  <c r="E77" i="7"/>
  <c r="E78" i="7"/>
  <c r="E79" i="7"/>
  <c r="E80" i="7"/>
  <c r="F80" i="7" s="1"/>
  <c r="L80" i="7" s="1"/>
  <c r="E81" i="7"/>
  <c r="E82" i="7"/>
  <c r="F82" i="7" s="1"/>
  <c r="L82" i="7" s="1"/>
  <c r="E83" i="7"/>
  <c r="F83" i="7" s="1"/>
  <c r="L83" i="7" s="1"/>
  <c r="E84" i="7"/>
  <c r="E85" i="7"/>
  <c r="F85" i="7" s="1"/>
  <c r="L85" i="7" s="1"/>
  <c r="E86" i="7"/>
  <c r="F86" i="7" s="1"/>
  <c r="L86" i="7" s="1"/>
  <c r="E87" i="7"/>
  <c r="E88" i="7"/>
  <c r="E89" i="7"/>
  <c r="F89" i="7" s="1"/>
  <c r="L89" i="7" s="1"/>
  <c r="E90" i="7"/>
  <c r="F90" i="7" s="1"/>
  <c r="L90" i="7" s="1"/>
  <c r="E91" i="7"/>
  <c r="F91" i="7" s="1"/>
  <c r="L91" i="7" s="1"/>
  <c r="E92" i="7"/>
  <c r="F92" i="7"/>
  <c r="L92" i="7" s="1"/>
  <c r="E93" i="7"/>
  <c r="E94" i="7"/>
  <c r="F94" i="7" s="1"/>
  <c r="L94" i="7" s="1"/>
  <c r="E95" i="7"/>
  <c r="F95" i="7" s="1"/>
  <c r="L95" i="7" s="1"/>
  <c r="E96" i="7"/>
  <c r="E97" i="7"/>
  <c r="F97" i="7" s="1"/>
  <c r="L97" i="7" s="1"/>
  <c r="E98" i="7"/>
  <c r="F98" i="7" s="1"/>
  <c r="L98" i="7" s="1"/>
  <c r="E99" i="7"/>
  <c r="E100" i="7"/>
  <c r="F100" i="7" s="1"/>
  <c r="E101" i="7"/>
  <c r="F101" i="7" s="1"/>
  <c r="L101" i="7" s="1"/>
  <c r="E102" i="7"/>
  <c r="F102" i="7" s="1"/>
  <c r="L102" i="7" s="1"/>
  <c r="E103" i="7"/>
  <c r="F103" i="7" s="1"/>
  <c r="L103" i="7" s="1"/>
  <c r="E104" i="7"/>
  <c r="E105" i="7"/>
  <c r="F105" i="7" s="1"/>
  <c r="L105" i="7" s="1"/>
  <c r="E106" i="7"/>
  <c r="E107" i="7"/>
  <c r="E108" i="7"/>
  <c r="E109" i="7"/>
  <c r="E110" i="7"/>
  <c r="E111" i="7"/>
  <c r="E112" i="7"/>
  <c r="F112" i="7" s="1"/>
  <c r="L112" i="7" s="1"/>
  <c r="E113" i="7"/>
  <c r="F113" i="7" s="1"/>
  <c r="L113" i="7" s="1"/>
  <c r="E114" i="7"/>
  <c r="E115" i="7"/>
  <c r="F115" i="7" s="1"/>
  <c r="L115" i="7" s="1"/>
  <c r="E116" i="7"/>
  <c r="E117" i="7"/>
  <c r="E118" i="7"/>
  <c r="E119" i="7"/>
  <c r="E120" i="7"/>
  <c r="F120" i="7" s="1"/>
  <c r="E121" i="7"/>
  <c r="E122" i="7"/>
  <c r="F122" i="7" s="1"/>
  <c r="E123" i="7"/>
  <c r="E124" i="7"/>
  <c r="F124" i="7" s="1"/>
  <c r="L124" i="7" s="1"/>
  <c r="E125" i="7"/>
  <c r="F125" i="7" s="1"/>
  <c r="L125" i="7" s="1"/>
  <c r="E126" i="7"/>
  <c r="E127" i="7"/>
  <c r="F127" i="7"/>
  <c r="L127" i="7" s="1"/>
  <c r="E128" i="7"/>
  <c r="F128" i="7" s="1"/>
  <c r="L128" i="7" s="1"/>
  <c r="E129" i="7"/>
  <c r="F129" i="7" s="1"/>
  <c r="L129" i="7" s="1"/>
  <c r="E130" i="7"/>
  <c r="E131" i="7"/>
  <c r="E132" i="7"/>
  <c r="F132" i="7" s="1"/>
  <c r="L132" i="7" s="1"/>
  <c r="E133" i="7"/>
  <c r="F133" i="7" s="1"/>
  <c r="L133" i="7" s="1"/>
  <c r="E134" i="7"/>
  <c r="F134" i="7" s="1"/>
  <c r="L134" i="7" s="1"/>
  <c r="E135" i="7"/>
  <c r="E136" i="7"/>
  <c r="F136" i="7" s="1"/>
  <c r="L136" i="7" s="1"/>
  <c r="E137" i="7"/>
  <c r="F137" i="7" s="1"/>
  <c r="L137" i="7" s="1"/>
  <c r="E138" i="7"/>
  <c r="E139" i="7"/>
  <c r="E140" i="7"/>
  <c r="F140" i="7" s="1"/>
  <c r="L140" i="7" s="1"/>
  <c r="E141" i="7"/>
  <c r="F141" i="7" s="1"/>
  <c r="L141" i="7" s="1"/>
  <c r="E142" i="7"/>
  <c r="F142" i="7" s="1"/>
  <c r="L142" i="7" s="1"/>
  <c r="E143" i="7"/>
  <c r="F143" i="7"/>
  <c r="L143" i="7" s="1"/>
  <c r="E144" i="7"/>
  <c r="F144" i="7" s="1"/>
  <c r="L144" i="7" s="1"/>
  <c r="E145" i="7"/>
  <c r="E146" i="7"/>
  <c r="F146" i="7" s="1"/>
  <c r="E147" i="7"/>
  <c r="F147" i="7" s="1"/>
  <c r="L147" i="7" s="1"/>
  <c r="E148" i="7"/>
  <c r="F148" i="7" s="1"/>
  <c r="E149" i="7"/>
  <c r="F149" i="7" s="1"/>
  <c r="L149" i="7" s="1"/>
  <c r="E150" i="7"/>
  <c r="F150" i="7" s="1"/>
  <c r="L150" i="7" s="1"/>
  <c r="E151" i="7"/>
  <c r="E152" i="7"/>
  <c r="F152" i="7" s="1"/>
  <c r="L152" i="7" s="1"/>
  <c r="K152" i="7" s="1"/>
  <c r="E153" i="7"/>
  <c r="F153" i="7" s="1"/>
  <c r="L153" i="7" s="1"/>
  <c r="E154" i="7"/>
  <c r="F154" i="7" s="1"/>
  <c r="E155" i="7"/>
  <c r="F155" i="7" s="1"/>
  <c r="L155" i="7" s="1"/>
  <c r="E156" i="7"/>
  <c r="F156" i="7" s="1"/>
  <c r="L156" i="7" s="1"/>
  <c r="E157" i="7"/>
  <c r="F157" i="7" s="1"/>
  <c r="L157" i="7" s="1"/>
  <c r="E158" i="7"/>
  <c r="F158" i="7" s="1"/>
  <c r="L158" i="7" s="1"/>
  <c r="E159" i="7"/>
  <c r="F159" i="7" s="1"/>
  <c r="L159" i="7" s="1"/>
  <c r="E160" i="7"/>
  <c r="E161" i="7"/>
  <c r="F161" i="7" s="1"/>
  <c r="L161" i="7" s="1"/>
  <c r="E162" i="7"/>
  <c r="F162" i="7" s="1"/>
  <c r="L162" i="7" s="1"/>
  <c r="E163" i="7"/>
  <c r="E164" i="7"/>
  <c r="F164" i="7"/>
  <c r="E165" i="7"/>
  <c r="F165" i="7" s="1"/>
  <c r="L165" i="7" s="1"/>
  <c r="K165" i="7" s="1"/>
  <c r="E166" i="7"/>
  <c r="F166" i="7" s="1"/>
  <c r="L166" i="7" s="1"/>
  <c r="K166" i="7" s="1"/>
  <c r="E167" i="7"/>
  <c r="E168" i="7"/>
  <c r="F168" i="7" s="1"/>
  <c r="L168" i="7" s="1"/>
  <c r="E169" i="7"/>
  <c r="F169" i="7" s="1"/>
  <c r="L169" i="7" s="1"/>
  <c r="E170" i="7"/>
  <c r="F170" i="7"/>
  <c r="L170" i="7" s="1"/>
  <c r="E171" i="7"/>
  <c r="E172" i="7"/>
  <c r="E173" i="7"/>
  <c r="F173" i="7" s="1"/>
  <c r="L173" i="7" s="1"/>
  <c r="K173" i="7" s="1"/>
  <c r="E174" i="7"/>
  <c r="F174" i="7" s="1"/>
  <c r="L174" i="7" s="1"/>
  <c r="E175" i="7"/>
  <c r="F175" i="7" s="1"/>
  <c r="L175" i="7" s="1"/>
  <c r="E176" i="7"/>
  <c r="F176" i="7" s="1"/>
  <c r="L176" i="7" s="1"/>
  <c r="E177" i="7"/>
  <c r="E178" i="7"/>
  <c r="E179" i="7"/>
  <c r="F179" i="7" s="1"/>
  <c r="L179" i="7" s="1"/>
  <c r="E180" i="7"/>
  <c r="F180" i="7" s="1"/>
  <c r="E181" i="7"/>
  <c r="E182" i="7"/>
  <c r="F182" i="7" s="1"/>
  <c r="L182" i="7" s="1"/>
  <c r="E183" i="7"/>
  <c r="F183" i="7" s="1"/>
  <c r="L183" i="7" s="1"/>
  <c r="E184" i="7"/>
  <c r="E185" i="7"/>
  <c r="E186" i="7"/>
  <c r="F186" i="7" s="1"/>
  <c r="L186" i="7" s="1"/>
  <c r="E187" i="7"/>
  <c r="F187" i="7" s="1"/>
  <c r="E188" i="7"/>
  <c r="E189" i="7"/>
  <c r="E190" i="7"/>
  <c r="F190" i="7" s="1"/>
  <c r="E191" i="7"/>
  <c r="E192" i="7"/>
  <c r="F192" i="7" s="1"/>
  <c r="L192" i="7" s="1"/>
  <c r="K192" i="7" s="1"/>
  <c r="E193" i="7"/>
  <c r="F193" i="7" s="1"/>
  <c r="L193" i="7" s="1"/>
  <c r="K193" i="7" s="1"/>
  <c r="E194" i="7"/>
  <c r="E195" i="7"/>
  <c r="F195" i="7" s="1"/>
  <c r="L195" i="7" s="1"/>
  <c r="E196" i="7"/>
  <c r="E197" i="7"/>
  <c r="F197" i="7" s="1"/>
  <c r="L197" i="7" s="1"/>
  <c r="E198" i="7"/>
  <c r="F198" i="7" s="1"/>
  <c r="L198" i="7" s="1"/>
  <c r="E199" i="7"/>
  <c r="F199" i="7" s="1"/>
  <c r="L199" i="7" s="1"/>
  <c r="K199" i="7" s="1"/>
  <c r="E200" i="7"/>
  <c r="F200" i="7" s="1"/>
  <c r="L200" i="7" s="1"/>
  <c r="E201" i="7"/>
  <c r="E202" i="7"/>
  <c r="F202" i="7" s="1"/>
  <c r="E203" i="7"/>
  <c r="F203" i="7" s="1"/>
  <c r="L203" i="7" s="1"/>
  <c r="E204" i="7"/>
  <c r="F204" i="7" s="1"/>
  <c r="L204" i="7" s="1"/>
  <c r="E205" i="7"/>
  <c r="E206" i="7"/>
  <c r="E207" i="7"/>
  <c r="F207" i="7" s="1"/>
  <c r="L207" i="7" s="1"/>
  <c r="E208" i="7"/>
  <c r="E209" i="7"/>
  <c r="E210" i="7"/>
  <c r="F210" i="7" s="1"/>
  <c r="L210" i="7" s="1"/>
  <c r="E211" i="7"/>
  <c r="E212" i="7"/>
  <c r="F212" i="7" s="1"/>
  <c r="L212" i="7" s="1"/>
  <c r="E213" i="7"/>
  <c r="F213" i="7" s="1"/>
  <c r="L213" i="7" s="1"/>
  <c r="E214" i="7"/>
  <c r="E215" i="7"/>
  <c r="F215" i="7" s="1"/>
  <c r="L215" i="7" s="1"/>
  <c r="K215" i="7" s="1"/>
  <c r="E216" i="7"/>
  <c r="F216" i="7" s="1"/>
  <c r="L216" i="7" s="1"/>
  <c r="E217" i="7"/>
  <c r="F217" i="7" s="1"/>
  <c r="L217" i="7" s="1"/>
  <c r="E218" i="7"/>
  <c r="F218" i="7" s="1"/>
  <c r="L218" i="7" s="1"/>
  <c r="E219" i="7"/>
  <c r="F219" i="7" s="1"/>
  <c r="L219" i="7" s="1"/>
  <c r="L219" i="5"/>
  <c r="J219" i="5"/>
  <c r="K219" i="5" s="1"/>
  <c r="I219" i="5"/>
  <c r="L218" i="5"/>
  <c r="J218" i="5"/>
  <c r="K218" i="5" s="1"/>
  <c r="I218" i="5"/>
  <c r="F218" i="5" s="1"/>
  <c r="J217" i="5"/>
  <c r="K217" i="5" s="1"/>
  <c r="I217" i="5"/>
  <c r="J216" i="5"/>
  <c r="I216" i="5"/>
  <c r="J215" i="5"/>
  <c r="K215" i="5" s="1"/>
  <c r="I215" i="5"/>
  <c r="L214" i="5"/>
  <c r="J214" i="5"/>
  <c r="K214" i="5" s="1"/>
  <c r="I214" i="5"/>
  <c r="J213" i="5"/>
  <c r="K213" i="5" s="1"/>
  <c r="I213" i="5"/>
  <c r="L212" i="5"/>
  <c r="J212" i="5"/>
  <c r="K212" i="5" s="1"/>
  <c r="I212" i="5"/>
  <c r="J211" i="5"/>
  <c r="I211" i="5"/>
  <c r="L210" i="5"/>
  <c r="J210" i="5"/>
  <c r="K210" i="5" s="1"/>
  <c r="I210" i="5"/>
  <c r="J209" i="5"/>
  <c r="K209" i="5" s="1"/>
  <c r="I209" i="5"/>
  <c r="J208" i="5"/>
  <c r="K208" i="5" s="1"/>
  <c r="I208" i="5"/>
  <c r="J207" i="5"/>
  <c r="K207" i="5" s="1"/>
  <c r="I207" i="5"/>
  <c r="J206" i="5"/>
  <c r="I206" i="5"/>
  <c r="J205" i="5"/>
  <c r="I205" i="5"/>
  <c r="L204" i="5"/>
  <c r="J204" i="5"/>
  <c r="K204" i="5" s="1"/>
  <c r="I204" i="5"/>
  <c r="J203" i="5"/>
  <c r="I203" i="5"/>
  <c r="J202" i="5"/>
  <c r="I202" i="5"/>
  <c r="J201" i="5"/>
  <c r="K201" i="5" s="1"/>
  <c r="I201" i="5"/>
  <c r="J200" i="5"/>
  <c r="K200" i="5" s="1"/>
  <c r="I200" i="5"/>
  <c r="L199" i="5"/>
  <c r="J199" i="5"/>
  <c r="K199" i="5" s="1"/>
  <c r="I199" i="5"/>
  <c r="F199" i="5" s="1"/>
  <c r="J198" i="5"/>
  <c r="I198" i="5"/>
  <c r="J197" i="5"/>
  <c r="I197" i="5"/>
  <c r="J196" i="5"/>
  <c r="I196" i="5"/>
  <c r="J195" i="5"/>
  <c r="I195" i="5"/>
  <c r="L194" i="5"/>
  <c r="K194" i="5"/>
  <c r="J194" i="5"/>
  <c r="I194" i="5"/>
  <c r="J193" i="5"/>
  <c r="I193" i="5"/>
  <c r="J192" i="5"/>
  <c r="K192" i="5" s="1"/>
  <c r="I192" i="5"/>
  <c r="J191" i="5"/>
  <c r="I191" i="5"/>
  <c r="F191" i="5" s="1"/>
  <c r="L191" i="5" s="1"/>
  <c r="J190" i="5"/>
  <c r="I190" i="5"/>
  <c r="J189" i="5"/>
  <c r="I189" i="5"/>
  <c r="L188" i="5"/>
  <c r="K188" i="5"/>
  <c r="J188" i="5"/>
  <c r="I188" i="5"/>
  <c r="L187" i="5"/>
  <c r="J187" i="5"/>
  <c r="K187" i="5" s="1"/>
  <c r="I187" i="5"/>
  <c r="L186" i="5"/>
  <c r="J186" i="5"/>
  <c r="K186" i="5" s="1"/>
  <c r="I186" i="5"/>
  <c r="J185" i="5"/>
  <c r="I185" i="5"/>
  <c r="L184" i="5"/>
  <c r="J184" i="5"/>
  <c r="K184" i="5" s="1"/>
  <c r="I184" i="5"/>
  <c r="J183" i="5"/>
  <c r="K183" i="5" s="1"/>
  <c r="I183" i="5"/>
  <c r="J182" i="5"/>
  <c r="K182" i="5" s="1"/>
  <c r="I182" i="5"/>
  <c r="J181" i="5"/>
  <c r="I181" i="5"/>
  <c r="F181" i="5" s="1"/>
  <c r="L181" i="5" s="1"/>
  <c r="L180" i="5"/>
  <c r="J180" i="5"/>
  <c r="K180" i="5" s="1"/>
  <c r="I180" i="5"/>
  <c r="J179" i="5"/>
  <c r="K179" i="5" s="1"/>
  <c r="I179" i="5"/>
  <c r="L178" i="5"/>
  <c r="J178" i="5"/>
  <c r="K178" i="5" s="1"/>
  <c r="I178" i="5"/>
  <c r="J177" i="5"/>
  <c r="I177" i="5"/>
  <c r="J176" i="5"/>
  <c r="I176" i="5"/>
  <c r="J175" i="5"/>
  <c r="K175" i="5" s="1"/>
  <c r="I175" i="5"/>
  <c r="J174" i="5"/>
  <c r="I174" i="5"/>
  <c r="J173" i="5"/>
  <c r="K173" i="5" s="1"/>
  <c r="I173" i="5"/>
  <c r="J172" i="5"/>
  <c r="I172" i="5"/>
  <c r="J171" i="5"/>
  <c r="K171" i="5" s="1"/>
  <c r="I171" i="5"/>
  <c r="L170" i="5"/>
  <c r="J170" i="5"/>
  <c r="K170" i="5" s="1"/>
  <c r="I170" i="5"/>
  <c r="J169" i="5"/>
  <c r="I169" i="5"/>
  <c r="J168" i="5"/>
  <c r="I168" i="5"/>
  <c r="J167" i="5"/>
  <c r="K167" i="5" s="1"/>
  <c r="I167" i="5"/>
  <c r="J166" i="5"/>
  <c r="I166" i="5"/>
  <c r="J165" i="5"/>
  <c r="K165" i="5" s="1"/>
  <c r="I165" i="5"/>
  <c r="J164" i="5"/>
  <c r="I164" i="5"/>
  <c r="J163" i="5"/>
  <c r="I163" i="5"/>
  <c r="F163" i="5" s="1"/>
  <c r="L163" i="5" s="1"/>
  <c r="L162" i="5"/>
  <c r="J162" i="5"/>
  <c r="K162" i="5" s="1"/>
  <c r="I162" i="5"/>
  <c r="J161" i="5"/>
  <c r="I161" i="5"/>
  <c r="J160" i="5"/>
  <c r="K160" i="5" s="1"/>
  <c r="I160" i="5"/>
  <c r="J159" i="5"/>
  <c r="K159" i="5" s="1"/>
  <c r="I159" i="5"/>
  <c r="J158" i="5"/>
  <c r="K158" i="5" s="1"/>
  <c r="I158" i="5"/>
  <c r="J157" i="5"/>
  <c r="I157" i="5"/>
  <c r="L156" i="5"/>
  <c r="J156" i="5"/>
  <c r="K156" i="5" s="1"/>
  <c r="I156" i="5"/>
  <c r="L155" i="5"/>
  <c r="J155" i="5"/>
  <c r="K155" i="5" s="1"/>
  <c r="I155" i="5"/>
  <c r="L154" i="5"/>
  <c r="K154" i="5"/>
  <c r="J154" i="5"/>
  <c r="I154" i="5"/>
  <c r="J153" i="5"/>
  <c r="I153" i="5"/>
  <c r="L152" i="5"/>
  <c r="J152" i="5"/>
  <c r="K152" i="5" s="1"/>
  <c r="I152" i="5"/>
  <c r="J151" i="5"/>
  <c r="I151" i="5"/>
  <c r="L150" i="5"/>
  <c r="J150" i="5"/>
  <c r="K150" i="5" s="1"/>
  <c r="I150" i="5"/>
  <c r="J149" i="5"/>
  <c r="I149" i="5"/>
  <c r="J148" i="5"/>
  <c r="I148" i="5"/>
  <c r="J147" i="5"/>
  <c r="K147" i="5" s="1"/>
  <c r="I147" i="5"/>
  <c r="L146" i="5"/>
  <c r="K146" i="5"/>
  <c r="J146" i="5"/>
  <c r="I146" i="5"/>
  <c r="J145" i="5"/>
  <c r="I145" i="5"/>
  <c r="F145" i="5" s="1"/>
  <c r="L145" i="5" s="1"/>
  <c r="L144" i="5"/>
  <c r="J144" i="5"/>
  <c r="K144" i="5" s="1"/>
  <c r="I144" i="5"/>
  <c r="J143" i="5"/>
  <c r="I143" i="5"/>
  <c r="J142" i="5"/>
  <c r="I142" i="5"/>
  <c r="L141" i="5"/>
  <c r="J141" i="5"/>
  <c r="K141" i="5" s="1"/>
  <c r="I141" i="5"/>
  <c r="L140" i="5"/>
  <c r="J140" i="5"/>
  <c r="K140" i="5" s="1"/>
  <c r="I140" i="5"/>
  <c r="J139" i="5"/>
  <c r="I139" i="5"/>
  <c r="F139" i="5" s="1"/>
  <c r="L139" i="5" s="1"/>
  <c r="L138" i="5"/>
  <c r="J138" i="5"/>
  <c r="K138" i="5" s="1"/>
  <c r="I138" i="5"/>
  <c r="J137" i="5"/>
  <c r="K137" i="5" s="1"/>
  <c r="I137" i="5"/>
  <c r="J136" i="5"/>
  <c r="I136" i="5"/>
  <c r="J135" i="5"/>
  <c r="I135" i="5"/>
  <c r="F135" i="5" s="1"/>
  <c r="L135" i="5" s="1"/>
  <c r="K134" i="5"/>
  <c r="J134" i="5"/>
  <c r="I134" i="5"/>
  <c r="J133" i="5"/>
  <c r="K133" i="5" s="1"/>
  <c r="I133" i="5"/>
  <c r="J132" i="5"/>
  <c r="I132" i="5"/>
  <c r="J131" i="5"/>
  <c r="I131" i="5"/>
  <c r="F131" i="5" s="1"/>
  <c r="L131" i="5" s="1"/>
  <c r="L130" i="5"/>
  <c r="J130" i="5"/>
  <c r="K130" i="5" s="1"/>
  <c r="I130" i="5"/>
  <c r="J129" i="5"/>
  <c r="K129" i="5" s="1"/>
  <c r="I129" i="5"/>
  <c r="L128" i="5"/>
  <c r="J128" i="5"/>
  <c r="K128" i="5" s="1"/>
  <c r="I128" i="5"/>
  <c r="J127" i="5"/>
  <c r="I127" i="5"/>
  <c r="J126" i="5"/>
  <c r="K126" i="5" s="1"/>
  <c r="I126" i="5"/>
  <c r="F126" i="5" s="1"/>
  <c r="L126" i="5" s="1"/>
  <c r="J125" i="5"/>
  <c r="K125" i="5" s="1"/>
  <c r="I125" i="5"/>
  <c r="J124" i="5"/>
  <c r="I124" i="5"/>
  <c r="J123" i="5"/>
  <c r="I123" i="5"/>
  <c r="L122" i="5"/>
  <c r="J122" i="5"/>
  <c r="K122" i="5" s="1"/>
  <c r="I122" i="5"/>
  <c r="J121" i="5"/>
  <c r="I121" i="5"/>
  <c r="F121" i="5" s="1"/>
  <c r="L121" i="5" s="1"/>
  <c r="L120" i="5"/>
  <c r="J120" i="5"/>
  <c r="K120" i="5" s="1"/>
  <c r="I120" i="5"/>
  <c r="J119" i="5"/>
  <c r="I119" i="5"/>
  <c r="K118" i="5"/>
  <c r="J118" i="5"/>
  <c r="I118" i="5"/>
  <c r="J117" i="5"/>
  <c r="K117" i="5" s="1"/>
  <c r="I117" i="5"/>
  <c r="J116" i="5"/>
  <c r="I116" i="5"/>
  <c r="F116" i="5" s="1"/>
  <c r="L116" i="5" s="1"/>
  <c r="J115" i="5"/>
  <c r="I115" i="5"/>
  <c r="J114" i="5"/>
  <c r="I114" i="5"/>
  <c r="J113" i="5"/>
  <c r="I113" i="5"/>
  <c r="L112" i="5"/>
  <c r="J112" i="5"/>
  <c r="K112" i="5" s="1"/>
  <c r="I112" i="5"/>
  <c r="J111" i="5"/>
  <c r="I111" i="5"/>
  <c r="J110" i="5"/>
  <c r="K110" i="5" s="1"/>
  <c r="I110" i="5"/>
  <c r="J109" i="5"/>
  <c r="K109" i="5" s="1"/>
  <c r="I109" i="5"/>
  <c r="J108" i="5"/>
  <c r="I108" i="5"/>
  <c r="F108" i="5" s="1"/>
  <c r="L108" i="5" s="1"/>
  <c r="J107" i="5"/>
  <c r="I107" i="5"/>
  <c r="J106" i="5"/>
  <c r="I106" i="5"/>
  <c r="L105" i="5"/>
  <c r="J105" i="5"/>
  <c r="K105" i="5" s="1"/>
  <c r="I105" i="5"/>
  <c r="L104" i="5"/>
  <c r="K104" i="5"/>
  <c r="J104" i="5"/>
  <c r="I104" i="5"/>
  <c r="J103" i="5"/>
  <c r="K103" i="5" s="1"/>
  <c r="I103" i="5"/>
  <c r="L102" i="5"/>
  <c r="J102" i="5"/>
  <c r="K102" i="5" s="1"/>
  <c r="I102" i="5"/>
  <c r="J101" i="5"/>
  <c r="I101" i="5"/>
  <c r="J100" i="5"/>
  <c r="K100" i="5" s="1"/>
  <c r="I100" i="5"/>
  <c r="J99" i="5"/>
  <c r="I99" i="5"/>
  <c r="J98" i="5"/>
  <c r="I98" i="5"/>
  <c r="J97" i="5"/>
  <c r="I97" i="5"/>
  <c r="L96" i="5"/>
  <c r="K96" i="5"/>
  <c r="J96" i="5"/>
  <c r="I96" i="5"/>
  <c r="J95" i="5"/>
  <c r="I95" i="5"/>
  <c r="L94" i="5"/>
  <c r="J94" i="5"/>
  <c r="K94" i="5" s="1"/>
  <c r="I94" i="5"/>
  <c r="J93" i="5"/>
  <c r="I93" i="5"/>
  <c r="J92" i="5"/>
  <c r="I92" i="5"/>
  <c r="J91" i="5"/>
  <c r="K91" i="5" s="1"/>
  <c r="I91" i="5"/>
  <c r="J90" i="5"/>
  <c r="K90" i="5" s="1"/>
  <c r="I90" i="5"/>
  <c r="J89" i="5"/>
  <c r="I89" i="5"/>
  <c r="J88" i="5"/>
  <c r="I88" i="5"/>
  <c r="J87" i="5"/>
  <c r="I87" i="5"/>
  <c r="L86" i="5"/>
  <c r="J86" i="5"/>
  <c r="K86" i="5" s="1"/>
  <c r="I86" i="5"/>
  <c r="J85" i="5"/>
  <c r="I85" i="5"/>
  <c r="J84" i="5"/>
  <c r="K84" i="5" s="1"/>
  <c r="I84" i="5"/>
  <c r="L83" i="5"/>
  <c r="J83" i="5"/>
  <c r="I83" i="5"/>
  <c r="J82" i="5"/>
  <c r="K82" i="5" s="1"/>
  <c r="I82" i="5"/>
  <c r="L81" i="5"/>
  <c r="J81" i="5"/>
  <c r="K81" i="5" s="1"/>
  <c r="I81" i="5"/>
  <c r="J80" i="5"/>
  <c r="I80" i="5"/>
  <c r="J79" i="5"/>
  <c r="I79" i="5"/>
  <c r="F79" i="5" s="1"/>
  <c r="L79" i="5" s="1"/>
  <c r="J78" i="5"/>
  <c r="K78" i="5" s="1"/>
  <c r="I78" i="5"/>
  <c r="J77" i="5"/>
  <c r="I77" i="5"/>
  <c r="F77" i="5" s="1"/>
  <c r="L77" i="5" s="1"/>
  <c r="J76" i="5"/>
  <c r="I76" i="5"/>
  <c r="F76" i="5" s="1"/>
  <c r="L76" i="5" s="1"/>
  <c r="J75" i="5"/>
  <c r="I75" i="5"/>
  <c r="L74" i="5"/>
  <c r="K74" i="5"/>
  <c r="J74" i="5"/>
  <c r="I74" i="5"/>
  <c r="J73" i="5"/>
  <c r="I73" i="5"/>
  <c r="L72" i="5"/>
  <c r="K72" i="5"/>
  <c r="J72" i="5"/>
  <c r="I72" i="5"/>
  <c r="L71" i="5"/>
  <c r="J71" i="5"/>
  <c r="K71" i="5" s="1"/>
  <c r="I71" i="5"/>
  <c r="J70" i="5"/>
  <c r="I70" i="5"/>
  <c r="J69" i="5"/>
  <c r="I69" i="5"/>
  <c r="J68" i="5"/>
  <c r="K68" i="5" s="1"/>
  <c r="I68" i="5"/>
  <c r="F68" i="5" s="1"/>
  <c r="L68" i="5" s="1"/>
  <c r="L67" i="5"/>
  <c r="J67" i="5"/>
  <c r="I67" i="5"/>
  <c r="J66" i="5"/>
  <c r="I66" i="5"/>
  <c r="L65" i="5"/>
  <c r="J65" i="5"/>
  <c r="K65" i="5" s="1"/>
  <c r="I65" i="5"/>
  <c r="J64" i="5"/>
  <c r="K64" i="5" s="1"/>
  <c r="I64" i="5"/>
  <c r="J63" i="5"/>
  <c r="I63" i="5"/>
  <c r="J62" i="5"/>
  <c r="I62" i="5"/>
  <c r="L61" i="5"/>
  <c r="J61" i="5"/>
  <c r="K61" i="5" s="1"/>
  <c r="I61" i="5"/>
  <c r="L60" i="5"/>
  <c r="J60" i="5"/>
  <c r="I60" i="5"/>
  <c r="J59" i="5"/>
  <c r="I59" i="5"/>
  <c r="J58" i="5"/>
  <c r="I58" i="5"/>
  <c r="J57" i="5"/>
  <c r="I57" i="5"/>
  <c r="L56" i="5"/>
  <c r="J56" i="5"/>
  <c r="K56" i="5" s="1"/>
  <c r="I56" i="5"/>
  <c r="J55" i="5"/>
  <c r="I55" i="5"/>
  <c r="J54" i="5"/>
  <c r="K54" i="5" s="1"/>
  <c r="I54" i="5"/>
  <c r="J53" i="5"/>
  <c r="I53" i="5"/>
  <c r="K52" i="5"/>
  <c r="J52" i="5"/>
  <c r="I52" i="5"/>
  <c r="F52" i="5" s="1"/>
  <c r="L52" i="5" s="1"/>
  <c r="L51" i="5"/>
  <c r="J51" i="5"/>
  <c r="I51" i="5"/>
  <c r="J50" i="5"/>
  <c r="I50" i="5"/>
  <c r="L49" i="5"/>
  <c r="K49" i="5" s="1"/>
  <c r="J49" i="5"/>
  <c r="I49" i="5"/>
  <c r="L48" i="5"/>
  <c r="J48" i="5"/>
  <c r="K48" i="5" s="1"/>
  <c r="I48" i="5"/>
  <c r="L47" i="5"/>
  <c r="K47" i="5"/>
  <c r="J47" i="5"/>
  <c r="I47" i="5"/>
  <c r="J46" i="5"/>
  <c r="I46" i="5"/>
  <c r="L45" i="5"/>
  <c r="K45" i="5"/>
  <c r="J45" i="5"/>
  <c r="I45" i="5"/>
  <c r="L44" i="5"/>
  <c r="J44" i="5"/>
  <c r="K44" i="5" s="1"/>
  <c r="I44" i="5"/>
  <c r="L43" i="5"/>
  <c r="K43" i="5"/>
  <c r="J43" i="5"/>
  <c r="I43" i="5"/>
  <c r="J42" i="5"/>
  <c r="I42" i="5"/>
  <c r="L41" i="5"/>
  <c r="K41" i="5"/>
  <c r="J41" i="5"/>
  <c r="I41" i="5"/>
  <c r="L40" i="5"/>
  <c r="J40" i="5"/>
  <c r="K40" i="5" s="1"/>
  <c r="I40" i="5"/>
  <c r="L39" i="5"/>
  <c r="K39" i="5" s="1"/>
  <c r="J39" i="5"/>
  <c r="I39" i="5"/>
  <c r="J38" i="5"/>
  <c r="I38" i="5"/>
  <c r="L37" i="5"/>
  <c r="K37" i="5"/>
  <c r="J37" i="5"/>
  <c r="I37" i="5"/>
  <c r="L36" i="5"/>
  <c r="J36" i="5"/>
  <c r="K36" i="5" s="1"/>
  <c r="I36" i="5"/>
  <c r="L35" i="5"/>
  <c r="K35" i="5"/>
  <c r="J35" i="5"/>
  <c r="I35" i="5"/>
  <c r="J34" i="5"/>
  <c r="I34" i="5"/>
  <c r="L33" i="5"/>
  <c r="K33" i="5"/>
  <c r="J33" i="5"/>
  <c r="I33" i="5"/>
  <c r="L32" i="5"/>
  <c r="J32" i="5"/>
  <c r="K32" i="5" s="1"/>
  <c r="I32" i="5"/>
  <c r="J31" i="5"/>
  <c r="I31" i="5"/>
  <c r="J30" i="5"/>
  <c r="K30" i="5" s="1"/>
  <c r="I30" i="5"/>
  <c r="J29" i="5"/>
  <c r="I29" i="5"/>
  <c r="J28" i="5"/>
  <c r="I28" i="5"/>
  <c r="L27" i="5"/>
  <c r="K27" i="5"/>
  <c r="J27" i="5"/>
  <c r="I27" i="5"/>
  <c r="J26" i="5"/>
  <c r="K26" i="5" s="1"/>
  <c r="I26" i="5"/>
  <c r="J25" i="5"/>
  <c r="I25" i="5"/>
  <c r="J24" i="5"/>
  <c r="K24" i="5" s="1"/>
  <c r="I24" i="5"/>
  <c r="F24" i="5" s="1"/>
  <c r="L24" i="5" s="1"/>
  <c r="L23" i="5"/>
  <c r="K23" i="5"/>
  <c r="J23" i="5"/>
  <c r="I23" i="5"/>
  <c r="J22" i="5"/>
  <c r="K22" i="5" s="1"/>
  <c r="I22" i="5"/>
  <c r="J21" i="5"/>
  <c r="I21" i="5"/>
  <c r="J20" i="5"/>
  <c r="I20" i="5"/>
  <c r="L19" i="5"/>
  <c r="K19" i="5"/>
  <c r="J19" i="5"/>
  <c r="I19" i="5"/>
  <c r="J18" i="5"/>
  <c r="I18" i="5"/>
  <c r="J17" i="5"/>
  <c r="I17" i="5"/>
  <c r="J16" i="5"/>
  <c r="I16" i="5"/>
  <c r="L15" i="5"/>
  <c r="K15" i="5"/>
  <c r="J15" i="5"/>
  <c r="I15" i="5"/>
  <c r="L14" i="5"/>
  <c r="J14" i="5"/>
  <c r="K14" i="5" s="1"/>
  <c r="I14" i="5"/>
  <c r="F14" i="5" s="1"/>
  <c r="F15" i="5"/>
  <c r="F31" i="5"/>
  <c r="L31" i="5" s="1"/>
  <c r="K31" i="5" s="1"/>
  <c r="F41" i="5"/>
  <c r="F87" i="5"/>
  <c r="L87" i="5" s="1"/>
  <c r="F93" i="5"/>
  <c r="L93" i="5" s="1"/>
  <c r="F99" i="5"/>
  <c r="L99" i="5" s="1"/>
  <c r="F107" i="5"/>
  <c r="L107" i="5" s="1"/>
  <c r="F109" i="5"/>
  <c r="L109" i="5" s="1"/>
  <c r="F117" i="5"/>
  <c r="L117" i="5" s="1"/>
  <c r="F185" i="5"/>
  <c r="L185" i="5" s="1"/>
  <c r="F187" i="5"/>
  <c r="F189" i="5"/>
  <c r="L189" i="5" s="1"/>
  <c r="F196" i="5"/>
  <c r="L196" i="5" s="1"/>
  <c r="K196" i="5" s="1"/>
  <c r="F209" i="5"/>
  <c r="L209" i="5" s="1"/>
  <c r="F211" i="5"/>
  <c r="L211" i="5" s="1"/>
  <c r="F214" i="5"/>
  <c r="N218" i="5"/>
  <c r="F219" i="5"/>
  <c r="N219" i="5"/>
  <c r="F151" i="5"/>
  <c r="L151" i="5" s="1"/>
  <c r="F178" i="5"/>
  <c r="F188" i="5"/>
  <c r="F201" i="5"/>
  <c r="L201" i="5" s="1"/>
  <c r="F208" i="5"/>
  <c r="L208" i="5" s="1"/>
  <c r="E14" i="5"/>
  <c r="E15" i="5"/>
  <c r="E16" i="5"/>
  <c r="F16" i="5"/>
  <c r="L16" i="5" s="1"/>
  <c r="E17" i="5"/>
  <c r="F17" i="5"/>
  <c r="L17" i="5" s="1"/>
  <c r="K17" i="5" s="1"/>
  <c r="E18" i="5"/>
  <c r="F18" i="5"/>
  <c r="L18" i="5" s="1"/>
  <c r="E19" i="5"/>
  <c r="F19" i="5"/>
  <c r="E20" i="5"/>
  <c r="F20" i="5"/>
  <c r="L20" i="5" s="1"/>
  <c r="E21" i="5"/>
  <c r="F21" i="5"/>
  <c r="L21" i="5" s="1"/>
  <c r="K21" i="5" s="1"/>
  <c r="E22" i="5"/>
  <c r="F22" i="5"/>
  <c r="L22" i="5" s="1"/>
  <c r="E23" i="5"/>
  <c r="F23" i="5"/>
  <c r="E24" i="5"/>
  <c r="E25" i="5"/>
  <c r="F25" i="5"/>
  <c r="L25" i="5" s="1"/>
  <c r="K25" i="5" s="1"/>
  <c r="E26" i="5"/>
  <c r="F26" i="5"/>
  <c r="L26" i="5" s="1"/>
  <c r="E27" i="5"/>
  <c r="F27" i="5"/>
  <c r="E28" i="5"/>
  <c r="F28" i="5"/>
  <c r="L28" i="5" s="1"/>
  <c r="E29" i="5"/>
  <c r="F29" i="5"/>
  <c r="L29" i="5" s="1"/>
  <c r="K29" i="5" s="1"/>
  <c r="E30" i="5"/>
  <c r="F30" i="5"/>
  <c r="L30" i="5" s="1"/>
  <c r="E31" i="5"/>
  <c r="E32" i="5"/>
  <c r="F32" i="5"/>
  <c r="E33" i="5"/>
  <c r="F33" i="5"/>
  <c r="E34" i="5"/>
  <c r="F34" i="5"/>
  <c r="L34" i="5" s="1"/>
  <c r="E35" i="5"/>
  <c r="F35" i="5"/>
  <c r="E36" i="5"/>
  <c r="F36" i="5"/>
  <c r="E37" i="5"/>
  <c r="F37" i="5"/>
  <c r="E38" i="5"/>
  <c r="F38" i="5"/>
  <c r="L38" i="5" s="1"/>
  <c r="E39" i="5"/>
  <c r="F39" i="5"/>
  <c r="E40" i="5"/>
  <c r="F40" i="5"/>
  <c r="E41" i="5"/>
  <c r="E42" i="5"/>
  <c r="F42" i="5"/>
  <c r="L42" i="5" s="1"/>
  <c r="E43" i="5"/>
  <c r="F43" i="5"/>
  <c r="E44" i="5"/>
  <c r="F44" i="5"/>
  <c r="E45" i="5"/>
  <c r="F45" i="5"/>
  <c r="E46" i="5"/>
  <c r="F46" i="5"/>
  <c r="L46" i="5" s="1"/>
  <c r="E47" i="5"/>
  <c r="F47" i="5"/>
  <c r="E48" i="5"/>
  <c r="F48" i="5"/>
  <c r="E49" i="5"/>
  <c r="F49" i="5"/>
  <c r="E50" i="5"/>
  <c r="F50" i="5"/>
  <c r="L50" i="5" s="1"/>
  <c r="E51" i="5"/>
  <c r="F51" i="5"/>
  <c r="E52" i="5"/>
  <c r="E53" i="5"/>
  <c r="F53" i="5"/>
  <c r="L53" i="5" s="1"/>
  <c r="E54" i="5"/>
  <c r="F54" i="5"/>
  <c r="L54" i="5" s="1"/>
  <c r="E55" i="5"/>
  <c r="F55" i="5"/>
  <c r="L55" i="5" s="1"/>
  <c r="E56" i="5"/>
  <c r="F56" i="5"/>
  <c r="E57" i="5"/>
  <c r="F57" i="5"/>
  <c r="L57" i="5" s="1"/>
  <c r="E58" i="5"/>
  <c r="F58" i="5"/>
  <c r="L58" i="5" s="1"/>
  <c r="K58" i="5" s="1"/>
  <c r="E59" i="5"/>
  <c r="F59" i="5"/>
  <c r="L59" i="5" s="1"/>
  <c r="E60" i="5"/>
  <c r="F60" i="5"/>
  <c r="E61" i="5"/>
  <c r="F61" i="5"/>
  <c r="E62" i="5"/>
  <c r="F62" i="5"/>
  <c r="L62" i="5" s="1"/>
  <c r="E63" i="5"/>
  <c r="F63" i="5"/>
  <c r="L63" i="5" s="1"/>
  <c r="E64" i="5"/>
  <c r="F64" i="5"/>
  <c r="L64" i="5" s="1"/>
  <c r="E65" i="5"/>
  <c r="F65" i="5"/>
  <c r="E66" i="5"/>
  <c r="F66" i="5"/>
  <c r="L66" i="5" s="1"/>
  <c r="E67" i="5"/>
  <c r="F67" i="5"/>
  <c r="E68" i="5"/>
  <c r="E69" i="5"/>
  <c r="F69" i="5"/>
  <c r="L69" i="5" s="1"/>
  <c r="E70" i="5"/>
  <c r="F70" i="5"/>
  <c r="L70" i="5" s="1"/>
  <c r="E71" i="5"/>
  <c r="F71" i="5"/>
  <c r="E72" i="5"/>
  <c r="F72" i="5"/>
  <c r="E73" i="5"/>
  <c r="F73" i="5"/>
  <c r="L73" i="5" s="1"/>
  <c r="E74" i="5"/>
  <c r="F74" i="5"/>
  <c r="E75" i="5"/>
  <c r="F75" i="5"/>
  <c r="L75" i="5" s="1"/>
  <c r="E76" i="5"/>
  <c r="E77" i="5"/>
  <c r="E78" i="5"/>
  <c r="F78" i="5"/>
  <c r="L78" i="5" s="1"/>
  <c r="E79" i="5"/>
  <c r="E80" i="5"/>
  <c r="F80" i="5"/>
  <c r="L80" i="5" s="1"/>
  <c r="E81" i="5"/>
  <c r="F81" i="5"/>
  <c r="E82" i="5"/>
  <c r="F82" i="5"/>
  <c r="L82" i="5" s="1"/>
  <c r="E83" i="5"/>
  <c r="F83" i="5"/>
  <c r="E84" i="5"/>
  <c r="F84" i="5"/>
  <c r="L84" i="5" s="1"/>
  <c r="E85" i="5"/>
  <c r="F85" i="5"/>
  <c r="L85" i="5" s="1"/>
  <c r="E86" i="5"/>
  <c r="F86" i="5"/>
  <c r="E87" i="5"/>
  <c r="E88" i="5"/>
  <c r="F88" i="5"/>
  <c r="L88" i="5" s="1"/>
  <c r="K88" i="5" s="1"/>
  <c r="E89" i="5"/>
  <c r="F89" i="5"/>
  <c r="L89" i="5" s="1"/>
  <c r="E90" i="5"/>
  <c r="F90" i="5"/>
  <c r="L90" i="5" s="1"/>
  <c r="E91" i="5"/>
  <c r="F91" i="5"/>
  <c r="L91" i="5" s="1"/>
  <c r="E92" i="5"/>
  <c r="F92" i="5"/>
  <c r="L92" i="5" s="1"/>
  <c r="E93" i="5"/>
  <c r="E94" i="5"/>
  <c r="F94" i="5"/>
  <c r="E95" i="5"/>
  <c r="F95" i="5"/>
  <c r="L95" i="5" s="1"/>
  <c r="E96" i="5"/>
  <c r="F96" i="5"/>
  <c r="E97" i="5"/>
  <c r="F97" i="5"/>
  <c r="L97" i="5" s="1"/>
  <c r="E98" i="5"/>
  <c r="F98" i="5"/>
  <c r="L98" i="5" s="1"/>
  <c r="E99" i="5"/>
  <c r="E100" i="5"/>
  <c r="F100" i="5"/>
  <c r="L100" i="5" s="1"/>
  <c r="E101" i="5"/>
  <c r="F101" i="5"/>
  <c r="L101" i="5" s="1"/>
  <c r="E102" i="5"/>
  <c r="F102" i="5"/>
  <c r="E103" i="5"/>
  <c r="F103" i="5"/>
  <c r="L103" i="5" s="1"/>
  <c r="E104" i="5"/>
  <c r="F104" i="5"/>
  <c r="E105" i="5"/>
  <c r="F105" i="5"/>
  <c r="E106" i="5"/>
  <c r="F106" i="5"/>
  <c r="L106" i="5" s="1"/>
  <c r="E107" i="5"/>
  <c r="E108" i="5"/>
  <c r="E109" i="5"/>
  <c r="E110" i="5"/>
  <c r="F110" i="5"/>
  <c r="L110" i="5" s="1"/>
  <c r="E111" i="5"/>
  <c r="F111" i="5"/>
  <c r="L111" i="5" s="1"/>
  <c r="E112" i="5"/>
  <c r="F112" i="5"/>
  <c r="E113" i="5"/>
  <c r="F113" i="5"/>
  <c r="L113" i="5" s="1"/>
  <c r="E114" i="5"/>
  <c r="F114" i="5"/>
  <c r="L114" i="5" s="1"/>
  <c r="E115" i="5"/>
  <c r="F115" i="5"/>
  <c r="L115" i="5" s="1"/>
  <c r="E116" i="5"/>
  <c r="E117" i="5"/>
  <c r="E118" i="5"/>
  <c r="F118" i="5"/>
  <c r="L118" i="5" s="1"/>
  <c r="E119" i="5"/>
  <c r="F119" i="5"/>
  <c r="L119" i="5" s="1"/>
  <c r="E120" i="5"/>
  <c r="F120" i="5"/>
  <c r="E121" i="5"/>
  <c r="E122" i="5"/>
  <c r="F122" i="5"/>
  <c r="E123" i="5"/>
  <c r="F123" i="5"/>
  <c r="L123" i="5" s="1"/>
  <c r="E124" i="5"/>
  <c r="F124" i="5"/>
  <c r="L124" i="5" s="1"/>
  <c r="E125" i="5"/>
  <c r="F125" i="5"/>
  <c r="L125" i="5" s="1"/>
  <c r="E126" i="5"/>
  <c r="E127" i="5"/>
  <c r="F127" i="5"/>
  <c r="L127" i="5" s="1"/>
  <c r="E128" i="5"/>
  <c r="F128" i="5"/>
  <c r="E129" i="5"/>
  <c r="F129" i="5"/>
  <c r="L129" i="5" s="1"/>
  <c r="E130" i="5"/>
  <c r="F130" i="5"/>
  <c r="E131" i="5"/>
  <c r="E132" i="5"/>
  <c r="F132" i="5"/>
  <c r="L132" i="5" s="1"/>
  <c r="E133" i="5"/>
  <c r="F133" i="5"/>
  <c r="L133" i="5" s="1"/>
  <c r="E134" i="5"/>
  <c r="F134" i="5"/>
  <c r="L134" i="5" s="1"/>
  <c r="E135" i="5"/>
  <c r="E136" i="5"/>
  <c r="F136" i="5"/>
  <c r="L136" i="5" s="1"/>
  <c r="E137" i="5"/>
  <c r="F137" i="5"/>
  <c r="L137" i="5" s="1"/>
  <c r="E138" i="5"/>
  <c r="F138" i="5"/>
  <c r="E139" i="5"/>
  <c r="E140" i="5"/>
  <c r="F140" i="5"/>
  <c r="E141" i="5"/>
  <c r="F141" i="5"/>
  <c r="E142" i="5"/>
  <c r="F142" i="5"/>
  <c r="L142" i="5" s="1"/>
  <c r="E143" i="5"/>
  <c r="F143" i="5"/>
  <c r="L143" i="5" s="1"/>
  <c r="E144" i="5"/>
  <c r="F144" i="5"/>
  <c r="E145" i="5"/>
  <c r="E146" i="5"/>
  <c r="F146" i="5"/>
  <c r="E147" i="5"/>
  <c r="F147" i="5"/>
  <c r="L147" i="5" s="1"/>
  <c r="E148" i="5"/>
  <c r="F148" i="5"/>
  <c r="L148" i="5" s="1"/>
  <c r="E149" i="5"/>
  <c r="F149" i="5"/>
  <c r="L149" i="5" s="1"/>
  <c r="E150" i="5"/>
  <c r="F150" i="5"/>
  <c r="E151" i="5"/>
  <c r="E152" i="5"/>
  <c r="F152" i="5"/>
  <c r="E153" i="5"/>
  <c r="F153" i="5"/>
  <c r="L153" i="5" s="1"/>
  <c r="E154" i="5"/>
  <c r="F154" i="5"/>
  <c r="E155" i="5"/>
  <c r="F155" i="5"/>
  <c r="E156" i="5"/>
  <c r="F156" i="5"/>
  <c r="E157" i="5"/>
  <c r="F157" i="5"/>
  <c r="L157" i="5" s="1"/>
  <c r="E158" i="5"/>
  <c r="F158" i="5"/>
  <c r="L158" i="5" s="1"/>
  <c r="E159" i="5"/>
  <c r="F159" i="5"/>
  <c r="L159" i="5" s="1"/>
  <c r="E160" i="5"/>
  <c r="F160" i="5"/>
  <c r="L160" i="5" s="1"/>
  <c r="E161" i="5"/>
  <c r="F161" i="5"/>
  <c r="L161" i="5" s="1"/>
  <c r="E162" i="5"/>
  <c r="F162" i="5"/>
  <c r="E163" i="5"/>
  <c r="E164" i="5"/>
  <c r="F164" i="5"/>
  <c r="L164" i="5" s="1"/>
  <c r="E165" i="5"/>
  <c r="F165" i="5"/>
  <c r="L165" i="5" s="1"/>
  <c r="E166" i="5"/>
  <c r="F166" i="5"/>
  <c r="L166" i="5" s="1"/>
  <c r="E167" i="5"/>
  <c r="F167" i="5"/>
  <c r="L167" i="5" s="1"/>
  <c r="E168" i="5"/>
  <c r="F168" i="5"/>
  <c r="L168" i="5" s="1"/>
  <c r="E169" i="5"/>
  <c r="F169" i="5"/>
  <c r="L169" i="5" s="1"/>
  <c r="E170" i="5"/>
  <c r="F170" i="5"/>
  <c r="E171" i="5"/>
  <c r="F171" i="5"/>
  <c r="L171" i="5" s="1"/>
  <c r="E172" i="5"/>
  <c r="F172" i="5"/>
  <c r="L172" i="5" s="1"/>
  <c r="E173" i="5"/>
  <c r="F173" i="5"/>
  <c r="L173" i="5" s="1"/>
  <c r="E174" i="5"/>
  <c r="F174" i="5"/>
  <c r="L174" i="5" s="1"/>
  <c r="E175" i="5"/>
  <c r="F175" i="5"/>
  <c r="L175" i="5" s="1"/>
  <c r="E176" i="5"/>
  <c r="F176" i="5"/>
  <c r="L176" i="5" s="1"/>
  <c r="E177" i="5"/>
  <c r="F177" i="5"/>
  <c r="L177" i="5" s="1"/>
  <c r="E178" i="5"/>
  <c r="E179" i="5"/>
  <c r="F179" i="5"/>
  <c r="L179" i="5" s="1"/>
  <c r="E180" i="5"/>
  <c r="F180" i="5"/>
  <c r="E181" i="5"/>
  <c r="E182" i="5"/>
  <c r="F182" i="5"/>
  <c r="L182" i="5" s="1"/>
  <c r="E183" i="5"/>
  <c r="F183" i="5"/>
  <c r="L183" i="5" s="1"/>
  <c r="E184" i="5"/>
  <c r="F184" i="5"/>
  <c r="E185" i="5"/>
  <c r="E186" i="5"/>
  <c r="F186" i="5"/>
  <c r="E187" i="5"/>
  <c r="E188" i="5"/>
  <c r="E189" i="5"/>
  <c r="E190" i="5"/>
  <c r="F190" i="5"/>
  <c r="L190" i="5" s="1"/>
  <c r="E191" i="5"/>
  <c r="E192" i="5"/>
  <c r="F192" i="5"/>
  <c r="L192" i="5" s="1"/>
  <c r="E193" i="5"/>
  <c r="F193" i="5"/>
  <c r="L193" i="5" s="1"/>
  <c r="E194" i="5"/>
  <c r="F194" i="5"/>
  <c r="E195" i="5"/>
  <c r="F195" i="5"/>
  <c r="L195" i="5" s="1"/>
  <c r="E196" i="5"/>
  <c r="E197" i="5"/>
  <c r="F197" i="5"/>
  <c r="L197" i="5" s="1"/>
  <c r="E198" i="5"/>
  <c r="F198" i="5"/>
  <c r="L198" i="5" s="1"/>
  <c r="E199" i="5"/>
  <c r="E200" i="5"/>
  <c r="F200" i="5"/>
  <c r="L200" i="5" s="1"/>
  <c r="E201" i="5"/>
  <c r="E202" i="5"/>
  <c r="F202" i="5"/>
  <c r="L202" i="5" s="1"/>
  <c r="E203" i="5"/>
  <c r="F203" i="5"/>
  <c r="L203" i="5" s="1"/>
  <c r="E204" i="5"/>
  <c r="F204" i="5"/>
  <c r="E205" i="5"/>
  <c r="F205" i="5"/>
  <c r="L205" i="5" s="1"/>
  <c r="E206" i="5"/>
  <c r="F206" i="5"/>
  <c r="L206" i="5" s="1"/>
  <c r="E207" i="5"/>
  <c r="F207" i="5"/>
  <c r="L207" i="5" s="1"/>
  <c r="E208" i="5"/>
  <c r="E209" i="5"/>
  <c r="E210" i="5"/>
  <c r="F210" i="5"/>
  <c r="E211" i="5"/>
  <c r="E212" i="5"/>
  <c r="F212" i="5"/>
  <c r="E213" i="5"/>
  <c r="F213" i="5"/>
  <c r="L213" i="5" s="1"/>
  <c r="E214" i="5"/>
  <c r="E215" i="5"/>
  <c r="F215" i="5"/>
  <c r="L215" i="5" s="1"/>
  <c r="E216" i="5"/>
  <c r="F216" i="5"/>
  <c r="L216" i="5" s="1"/>
  <c r="E217" i="5"/>
  <c r="F217" i="5"/>
  <c r="L217" i="5" s="1"/>
  <c r="E218" i="5"/>
  <c r="E219" i="5"/>
  <c r="D14" i="5"/>
  <c r="D15" i="5"/>
  <c r="D220" i="5" s="1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H220" i="5"/>
  <c r="H219" i="4"/>
  <c r="D219" i="4"/>
  <c r="E14" i="4"/>
  <c r="E15" i="4"/>
  <c r="E16" i="4"/>
  <c r="E17" i="4"/>
  <c r="E18" i="4"/>
  <c r="F18" i="4" s="1"/>
  <c r="L18" i="4" s="1"/>
  <c r="N18" i="4" s="1"/>
  <c r="E19" i="4"/>
  <c r="E20" i="4"/>
  <c r="F20" i="4" s="1"/>
  <c r="E21" i="4"/>
  <c r="F21" i="4" s="1"/>
  <c r="L21" i="4" s="1"/>
  <c r="N21" i="4" s="1"/>
  <c r="E22" i="4"/>
  <c r="E23" i="4"/>
  <c r="E24" i="4"/>
  <c r="E25" i="4"/>
  <c r="E26" i="4"/>
  <c r="F26" i="4" s="1"/>
  <c r="L26" i="4" s="1"/>
  <c r="N26" i="4" s="1"/>
  <c r="E27" i="4"/>
  <c r="F27" i="4" s="1"/>
  <c r="L27" i="4" s="1"/>
  <c r="N27" i="4" s="1"/>
  <c r="E28" i="4"/>
  <c r="F28" i="4" s="1"/>
  <c r="L28" i="4" s="1"/>
  <c r="N28" i="4" s="1"/>
  <c r="E29" i="4"/>
  <c r="F29" i="4" s="1"/>
  <c r="E30" i="4"/>
  <c r="E31" i="4"/>
  <c r="E32" i="4"/>
  <c r="E33" i="4"/>
  <c r="E34" i="4"/>
  <c r="E35" i="4"/>
  <c r="E36" i="4"/>
  <c r="E37" i="4"/>
  <c r="F37" i="4" s="1"/>
  <c r="L37" i="4" s="1"/>
  <c r="N37" i="4" s="1"/>
  <c r="E38" i="4"/>
  <c r="E39" i="4"/>
  <c r="E40" i="4"/>
  <c r="E41" i="4"/>
  <c r="E42" i="4"/>
  <c r="F42" i="4" s="1"/>
  <c r="L42" i="4" s="1"/>
  <c r="N42" i="4" s="1"/>
  <c r="E43" i="4"/>
  <c r="F43" i="4" s="1"/>
  <c r="L43" i="4" s="1"/>
  <c r="N43" i="4" s="1"/>
  <c r="E44" i="4"/>
  <c r="F44" i="4" s="1"/>
  <c r="L44" i="4" s="1"/>
  <c r="N44" i="4" s="1"/>
  <c r="E45" i="4"/>
  <c r="E46" i="4"/>
  <c r="E47" i="4"/>
  <c r="E48" i="4"/>
  <c r="E49" i="4"/>
  <c r="E50" i="4"/>
  <c r="F50" i="4" s="1"/>
  <c r="L50" i="4" s="1"/>
  <c r="N50" i="4" s="1"/>
  <c r="E51" i="4"/>
  <c r="F51" i="4" s="1"/>
  <c r="L51" i="4" s="1"/>
  <c r="N51" i="4" s="1"/>
  <c r="E52" i="4"/>
  <c r="E53" i="4"/>
  <c r="F53" i="4" s="1"/>
  <c r="E54" i="4"/>
  <c r="E55" i="4"/>
  <c r="E56" i="4"/>
  <c r="E57" i="4"/>
  <c r="E58" i="4"/>
  <c r="F58" i="4" s="1"/>
  <c r="E59" i="4"/>
  <c r="F59" i="4" s="1"/>
  <c r="L59" i="4" s="1"/>
  <c r="N59" i="4" s="1"/>
  <c r="E60" i="4"/>
  <c r="F60" i="4" s="1"/>
  <c r="E61" i="4"/>
  <c r="F61" i="4" s="1"/>
  <c r="L61" i="4" s="1"/>
  <c r="N61" i="4" s="1"/>
  <c r="E62" i="4"/>
  <c r="E63" i="4"/>
  <c r="E64" i="4"/>
  <c r="E65" i="4"/>
  <c r="E66" i="4"/>
  <c r="F66" i="4" s="1"/>
  <c r="E67" i="4"/>
  <c r="F67" i="4" s="1"/>
  <c r="L67" i="4" s="1"/>
  <c r="N67" i="4" s="1"/>
  <c r="E68" i="4"/>
  <c r="F68" i="4" s="1"/>
  <c r="L68" i="4" s="1"/>
  <c r="N68" i="4" s="1"/>
  <c r="E69" i="4"/>
  <c r="F69" i="4" s="1"/>
  <c r="L69" i="4" s="1"/>
  <c r="N69" i="4" s="1"/>
  <c r="E70" i="4"/>
  <c r="E71" i="4"/>
  <c r="E72" i="4"/>
  <c r="E73" i="4"/>
  <c r="E74" i="4"/>
  <c r="F74" i="4" s="1"/>
  <c r="L74" i="4" s="1"/>
  <c r="N74" i="4" s="1"/>
  <c r="E75" i="4"/>
  <c r="E76" i="4"/>
  <c r="E77" i="4"/>
  <c r="E78" i="4"/>
  <c r="E79" i="4"/>
  <c r="E80" i="4"/>
  <c r="E81" i="4"/>
  <c r="E82" i="4"/>
  <c r="F82" i="4" s="1"/>
  <c r="L82" i="4" s="1"/>
  <c r="N82" i="4" s="1"/>
  <c r="E83" i="4"/>
  <c r="F83" i="4" s="1"/>
  <c r="L83" i="4" s="1"/>
  <c r="N83" i="4" s="1"/>
  <c r="E84" i="4"/>
  <c r="F84" i="4" s="1"/>
  <c r="L84" i="4" s="1"/>
  <c r="N84" i="4" s="1"/>
  <c r="E85" i="4"/>
  <c r="F85" i="4" s="1"/>
  <c r="L85" i="4" s="1"/>
  <c r="N85" i="4" s="1"/>
  <c r="E86" i="4"/>
  <c r="E87" i="4"/>
  <c r="E88" i="4"/>
  <c r="E89" i="4"/>
  <c r="E90" i="4"/>
  <c r="E91" i="4"/>
  <c r="F91" i="4" s="1"/>
  <c r="L91" i="4" s="1"/>
  <c r="N91" i="4" s="1"/>
  <c r="E92" i="4"/>
  <c r="F92" i="4" s="1"/>
  <c r="L92" i="4" s="1"/>
  <c r="N92" i="4" s="1"/>
  <c r="E93" i="4"/>
  <c r="E94" i="4"/>
  <c r="E95" i="4"/>
  <c r="E96" i="4"/>
  <c r="E97" i="4"/>
  <c r="E98" i="4"/>
  <c r="F98" i="4" s="1"/>
  <c r="L98" i="4" s="1"/>
  <c r="N98" i="4" s="1"/>
  <c r="E99" i="4"/>
  <c r="E100" i="4"/>
  <c r="F100" i="4" s="1"/>
  <c r="L100" i="4" s="1"/>
  <c r="N100" i="4" s="1"/>
  <c r="E101" i="4"/>
  <c r="F101" i="4" s="1"/>
  <c r="L101" i="4" s="1"/>
  <c r="N101" i="4" s="1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F115" i="4" s="1"/>
  <c r="L115" i="4" s="1"/>
  <c r="N115" i="4" s="1"/>
  <c r="E116" i="4"/>
  <c r="F116" i="4" s="1"/>
  <c r="L116" i="4" s="1"/>
  <c r="N116" i="4" s="1"/>
  <c r="E117" i="4"/>
  <c r="E118" i="4"/>
  <c r="E119" i="4"/>
  <c r="E120" i="4"/>
  <c r="E121" i="4"/>
  <c r="E122" i="4"/>
  <c r="F122" i="4" s="1"/>
  <c r="E123" i="4"/>
  <c r="E124" i="4"/>
  <c r="F124" i="4" s="1"/>
  <c r="L124" i="4" s="1"/>
  <c r="N124" i="4" s="1"/>
  <c r="E125" i="4"/>
  <c r="F125" i="4" s="1"/>
  <c r="L125" i="4" s="1"/>
  <c r="N125" i="4" s="1"/>
  <c r="E126" i="4"/>
  <c r="E127" i="4"/>
  <c r="E128" i="4"/>
  <c r="E129" i="4"/>
  <c r="E130" i="4"/>
  <c r="E131" i="4"/>
  <c r="E132" i="4"/>
  <c r="F132" i="4" s="1"/>
  <c r="L132" i="4" s="1"/>
  <c r="N132" i="4" s="1"/>
  <c r="E133" i="4"/>
  <c r="F133" i="4" s="1"/>
  <c r="L133" i="4" s="1"/>
  <c r="N133" i="4" s="1"/>
  <c r="E134" i="4"/>
  <c r="E135" i="4"/>
  <c r="E136" i="4"/>
  <c r="E137" i="4"/>
  <c r="E138" i="4"/>
  <c r="E139" i="4"/>
  <c r="E140" i="4"/>
  <c r="F140" i="4" s="1"/>
  <c r="L140" i="4" s="1"/>
  <c r="N140" i="4" s="1"/>
  <c r="E141" i="4"/>
  <c r="F141" i="4" s="1"/>
  <c r="L141" i="4" s="1"/>
  <c r="N141" i="4" s="1"/>
  <c r="E142" i="4"/>
  <c r="E143" i="4"/>
  <c r="E144" i="4"/>
  <c r="E145" i="4"/>
  <c r="E146" i="4"/>
  <c r="F146" i="4" s="1"/>
  <c r="L146" i="4" s="1"/>
  <c r="N146" i="4" s="1"/>
  <c r="E147" i="4"/>
  <c r="F147" i="4" s="1"/>
  <c r="L147" i="4" s="1"/>
  <c r="N147" i="4" s="1"/>
  <c r="E148" i="4"/>
  <c r="F148" i="4" s="1"/>
  <c r="E149" i="4"/>
  <c r="F149" i="4" s="1"/>
  <c r="L149" i="4" s="1"/>
  <c r="N149" i="4" s="1"/>
  <c r="E150" i="4"/>
  <c r="E151" i="4"/>
  <c r="E152" i="4"/>
  <c r="E153" i="4"/>
  <c r="E154" i="4"/>
  <c r="F154" i="4" s="1"/>
  <c r="L154" i="4" s="1"/>
  <c r="N154" i="4" s="1"/>
  <c r="E155" i="4"/>
  <c r="F155" i="4" s="1"/>
  <c r="L155" i="4" s="1"/>
  <c r="N155" i="4" s="1"/>
  <c r="E156" i="4"/>
  <c r="F156" i="4" s="1"/>
  <c r="L156" i="4" s="1"/>
  <c r="N156" i="4" s="1"/>
  <c r="E157" i="4"/>
  <c r="E158" i="4"/>
  <c r="E159" i="4"/>
  <c r="E160" i="4"/>
  <c r="E161" i="4"/>
  <c r="E162" i="4"/>
  <c r="F162" i="4" s="1"/>
  <c r="L162" i="4" s="1"/>
  <c r="N162" i="4" s="1"/>
  <c r="E163" i="4"/>
  <c r="E164" i="4"/>
  <c r="F164" i="4" s="1"/>
  <c r="L164" i="4" s="1"/>
  <c r="N164" i="4" s="1"/>
  <c r="E165" i="4"/>
  <c r="F165" i="4" s="1"/>
  <c r="L165" i="4" s="1"/>
  <c r="N165" i="4" s="1"/>
  <c r="E166" i="4"/>
  <c r="E167" i="4"/>
  <c r="E168" i="4"/>
  <c r="E169" i="4"/>
  <c r="E170" i="4"/>
  <c r="F170" i="4" s="1"/>
  <c r="L170" i="4" s="1"/>
  <c r="N170" i="4" s="1"/>
  <c r="E171" i="4"/>
  <c r="F171" i="4" s="1"/>
  <c r="L171" i="4" s="1"/>
  <c r="N171" i="4" s="1"/>
  <c r="E172" i="4"/>
  <c r="F172" i="4" s="1"/>
  <c r="L172" i="4" s="1"/>
  <c r="N172" i="4" s="1"/>
  <c r="E173" i="4"/>
  <c r="F173" i="4" s="1"/>
  <c r="L173" i="4" s="1"/>
  <c r="N173" i="4" s="1"/>
  <c r="E174" i="4"/>
  <c r="E175" i="4"/>
  <c r="E176" i="4"/>
  <c r="E177" i="4"/>
  <c r="E178" i="4"/>
  <c r="E179" i="4"/>
  <c r="E180" i="4"/>
  <c r="F180" i="4" s="1"/>
  <c r="L180" i="4" s="1"/>
  <c r="N180" i="4" s="1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F194" i="4" s="1"/>
  <c r="L194" i="4" s="1"/>
  <c r="N194" i="4" s="1"/>
  <c r="E195" i="4"/>
  <c r="F195" i="4" s="1"/>
  <c r="L195" i="4" s="1"/>
  <c r="N195" i="4" s="1"/>
  <c r="E196" i="4"/>
  <c r="E197" i="4"/>
  <c r="F197" i="4" s="1"/>
  <c r="E198" i="4"/>
  <c r="E199" i="4"/>
  <c r="E200" i="4"/>
  <c r="E201" i="4"/>
  <c r="E202" i="4"/>
  <c r="E203" i="4"/>
  <c r="F203" i="4" s="1"/>
  <c r="L203" i="4" s="1"/>
  <c r="N203" i="4" s="1"/>
  <c r="E204" i="4"/>
  <c r="F204" i="4" s="1"/>
  <c r="L204" i="4" s="1"/>
  <c r="N204" i="4" s="1"/>
  <c r="E205" i="4"/>
  <c r="F205" i="4" s="1"/>
  <c r="L205" i="4" s="1"/>
  <c r="N205" i="4" s="1"/>
  <c r="E206" i="4"/>
  <c r="E207" i="4"/>
  <c r="E208" i="4"/>
  <c r="E209" i="4"/>
  <c r="E210" i="4"/>
  <c r="F210" i="4" s="1"/>
  <c r="L210" i="4" s="1"/>
  <c r="N210" i="4" s="1"/>
  <c r="E211" i="4"/>
  <c r="F211" i="4" s="1"/>
  <c r="L211" i="4" s="1"/>
  <c r="N211" i="4" s="1"/>
  <c r="E212" i="4"/>
  <c r="F212" i="4" s="1"/>
  <c r="L212" i="4" s="1"/>
  <c r="N212" i="4" s="1"/>
  <c r="E213" i="4"/>
  <c r="F213" i="4" s="1"/>
  <c r="L213" i="4" s="1"/>
  <c r="N213" i="4" s="1"/>
  <c r="E214" i="4"/>
  <c r="E215" i="4"/>
  <c r="E216" i="4"/>
  <c r="E217" i="4"/>
  <c r="F14" i="4"/>
  <c r="F15" i="4"/>
  <c r="F16" i="4"/>
  <c r="F17" i="4"/>
  <c r="L17" i="4" s="1"/>
  <c r="F19" i="4"/>
  <c r="F22" i="4"/>
  <c r="F23" i="4"/>
  <c r="L23" i="4" s="1"/>
  <c r="F24" i="4"/>
  <c r="L24" i="4" s="1"/>
  <c r="F25" i="4"/>
  <c r="L25" i="4" s="1"/>
  <c r="N25" i="4" s="1"/>
  <c r="F30" i="4"/>
  <c r="L30" i="4" s="1"/>
  <c r="K30" i="4" s="1"/>
  <c r="F31" i="4"/>
  <c r="L31" i="4" s="1"/>
  <c r="F32" i="4"/>
  <c r="L32" i="4" s="1"/>
  <c r="N32" i="4" s="1"/>
  <c r="F33" i="4"/>
  <c r="L33" i="4" s="1"/>
  <c r="N33" i="4" s="1"/>
  <c r="F34" i="4"/>
  <c r="F35" i="4"/>
  <c r="F36" i="4"/>
  <c r="F38" i="4"/>
  <c r="F39" i="4"/>
  <c r="F40" i="4"/>
  <c r="F41" i="4"/>
  <c r="L41" i="4" s="1"/>
  <c r="F45" i="4"/>
  <c r="F46" i="4"/>
  <c r="F47" i="4"/>
  <c r="F48" i="4"/>
  <c r="L48" i="4" s="1"/>
  <c r="F49" i="4"/>
  <c r="L49" i="4" s="1"/>
  <c r="F52" i="4"/>
  <c r="F54" i="4"/>
  <c r="L54" i="4" s="1"/>
  <c r="F55" i="4"/>
  <c r="L55" i="4" s="1"/>
  <c r="N55" i="4" s="1"/>
  <c r="F56" i="4"/>
  <c r="L56" i="4" s="1"/>
  <c r="F57" i="4"/>
  <c r="F62" i="4"/>
  <c r="F63" i="4"/>
  <c r="F64" i="4"/>
  <c r="F65" i="4"/>
  <c r="F70" i="4"/>
  <c r="F71" i="4"/>
  <c r="F72" i="4"/>
  <c r="L72" i="4" s="1"/>
  <c r="F73" i="4"/>
  <c r="F75" i="4"/>
  <c r="F76" i="4"/>
  <c r="F77" i="4"/>
  <c r="F78" i="4"/>
  <c r="F79" i="4"/>
  <c r="F80" i="4"/>
  <c r="F81" i="4"/>
  <c r="L81" i="4" s="1"/>
  <c r="F86" i="4"/>
  <c r="F87" i="4"/>
  <c r="L87" i="4" s="1"/>
  <c r="F88" i="4"/>
  <c r="L88" i="4" s="1"/>
  <c r="N88" i="4" s="1"/>
  <c r="F89" i="4"/>
  <c r="L89" i="4" s="1"/>
  <c r="N89" i="4" s="1"/>
  <c r="F90" i="4"/>
  <c r="F93" i="4"/>
  <c r="F94" i="4"/>
  <c r="L94" i="4" s="1"/>
  <c r="F95" i="4"/>
  <c r="L95" i="4" s="1"/>
  <c r="F96" i="4"/>
  <c r="L96" i="4" s="1"/>
  <c r="F97" i="4"/>
  <c r="L97" i="4" s="1"/>
  <c r="F99" i="4"/>
  <c r="F102" i="4"/>
  <c r="L102" i="4" s="1"/>
  <c r="N102" i="4" s="1"/>
  <c r="F103" i="4"/>
  <c r="F104" i="4"/>
  <c r="L104" i="4" s="1"/>
  <c r="F105" i="4"/>
  <c r="L105" i="4" s="1"/>
  <c r="F106" i="4"/>
  <c r="F107" i="4"/>
  <c r="F108" i="4"/>
  <c r="F109" i="4"/>
  <c r="F110" i="4"/>
  <c r="F111" i="4"/>
  <c r="F112" i="4"/>
  <c r="L112" i="4" s="1"/>
  <c r="F113" i="4"/>
  <c r="L113" i="4" s="1"/>
  <c r="F114" i="4"/>
  <c r="F117" i="4"/>
  <c r="L117" i="4" s="1"/>
  <c r="N117" i="4" s="1"/>
  <c r="F118" i="4"/>
  <c r="F119" i="4"/>
  <c r="F120" i="4"/>
  <c r="L120" i="4" s="1"/>
  <c r="K120" i="4" s="1"/>
  <c r="F121" i="4"/>
  <c r="L121" i="4" s="1"/>
  <c r="F123" i="4"/>
  <c r="F126" i="4"/>
  <c r="L126" i="4" s="1"/>
  <c r="K126" i="4" s="1"/>
  <c r="F127" i="4"/>
  <c r="L127" i="4" s="1"/>
  <c r="F128" i="4"/>
  <c r="L128" i="4" s="1"/>
  <c r="F129" i="4"/>
  <c r="L129" i="4" s="1"/>
  <c r="F130" i="4"/>
  <c r="F131" i="4"/>
  <c r="F134" i="4"/>
  <c r="L134" i="4" s="1"/>
  <c r="N134" i="4" s="1"/>
  <c r="F135" i="4"/>
  <c r="L135" i="4" s="1"/>
  <c r="N135" i="4" s="1"/>
  <c r="F136" i="4"/>
  <c r="L136" i="4" s="1"/>
  <c r="K136" i="4" s="1"/>
  <c r="F137" i="4"/>
  <c r="L137" i="4" s="1"/>
  <c r="F138" i="4"/>
  <c r="F139" i="4"/>
  <c r="F142" i="4"/>
  <c r="F143" i="4"/>
  <c r="F144" i="4"/>
  <c r="L144" i="4" s="1"/>
  <c r="F145" i="4"/>
  <c r="L145" i="4" s="1"/>
  <c r="F150" i="4"/>
  <c r="L150" i="4" s="1"/>
  <c r="F151" i="4"/>
  <c r="L151" i="4" s="1"/>
  <c r="F152" i="4"/>
  <c r="L152" i="4" s="1"/>
  <c r="F153" i="4"/>
  <c r="L153" i="4" s="1"/>
  <c r="F157" i="4"/>
  <c r="F158" i="4"/>
  <c r="L158" i="4" s="1"/>
  <c r="K158" i="4" s="1"/>
  <c r="F159" i="4"/>
  <c r="L159" i="4" s="1"/>
  <c r="K159" i="4" s="1"/>
  <c r="F160" i="4"/>
  <c r="L160" i="4" s="1"/>
  <c r="N160" i="4" s="1"/>
  <c r="F161" i="4"/>
  <c r="F163" i="4"/>
  <c r="F166" i="4"/>
  <c r="F167" i="4"/>
  <c r="F168" i="4"/>
  <c r="F169" i="4"/>
  <c r="L169" i="4" s="1"/>
  <c r="F174" i="4"/>
  <c r="L174" i="4" s="1"/>
  <c r="F175" i="4"/>
  <c r="L175" i="4" s="1"/>
  <c r="F176" i="4"/>
  <c r="L176" i="4" s="1"/>
  <c r="F177" i="4"/>
  <c r="F178" i="4"/>
  <c r="F179" i="4"/>
  <c r="F181" i="4"/>
  <c r="F182" i="4"/>
  <c r="L182" i="4" s="1"/>
  <c r="N182" i="4" s="1"/>
  <c r="F183" i="4"/>
  <c r="F184" i="4"/>
  <c r="F185" i="4"/>
  <c r="L185" i="4" s="1"/>
  <c r="F186" i="4"/>
  <c r="L186" i="4" s="1"/>
  <c r="N186" i="4" s="1"/>
  <c r="F187" i="4"/>
  <c r="F188" i="4"/>
  <c r="F189" i="4"/>
  <c r="F190" i="4"/>
  <c r="F191" i="4"/>
  <c r="L191" i="4" s="1"/>
  <c r="F192" i="4"/>
  <c r="L192" i="4" s="1"/>
  <c r="F193" i="4"/>
  <c r="L193" i="4" s="1"/>
  <c r="F196" i="4"/>
  <c r="F198" i="4"/>
  <c r="F199" i="4"/>
  <c r="F200" i="4"/>
  <c r="L200" i="4" s="1"/>
  <c r="K200" i="4" s="1"/>
  <c r="F201" i="4"/>
  <c r="L201" i="4" s="1"/>
  <c r="N201" i="4" s="1"/>
  <c r="F202" i="4"/>
  <c r="F206" i="4"/>
  <c r="L206" i="4" s="1"/>
  <c r="K206" i="4" s="1"/>
  <c r="F207" i="4"/>
  <c r="L207" i="4" s="1"/>
  <c r="K207" i="4" s="1"/>
  <c r="F208" i="4"/>
  <c r="L208" i="4" s="1"/>
  <c r="F209" i="4"/>
  <c r="L209" i="4" s="1"/>
  <c r="N209" i="4" s="1"/>
  <c r="F214" i="4"/>
  <c r="F215" i="4"/>
  <c r="F216" i="4"/>
  <c r="F217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K217" i="4"/>
  <c r="L16" i="4"/>
  <c r="K16" i="4" s="1"/>
  <c r="L19" i="4"/>
  <c r="N19" i="4" s="1"/>
  <c r="L20" i="4"/>
  <c r="N20" i="4" s="1"/>
  <c r="L29" i="4"/>
  <c r="N29" i="4" s="1"/>
  <c r="L34" i="4"/>
  <c r="N34" i="4" s="1"/>
  <c r="L35" i="4"/>
  <c r="N35" i="4" s="1"/>
  <c r="L36" i="4"/>
  <c r="N36" i="4" s="1"/>
  <c r="L45" i="4"/>
  <c r="N45" i="4" s="1"/>
  <c r="L47" i="4"/>
  <c r="K47" i="4" s="1"/>
  <c r="L53" i="4"/>
  <c r="N53" i="4" s="1"/>
  <c r="L57" i="4"/>
  <c r="L58" i="4"/>
  <c r="N58" i="4" s="1"/>
  <c r="L60" i="4"/>
  <c r="N60" i="4" s="1"/>
  <c r="L62" i="4"/>
  <c r="K62" i="4" s="1"/>
  <c r="L63" i="4"/>
  <c r="K63" i="4" s="1"/>
  <c r="L64" i="4"/>
  <c r="K64" i="4" s="1"/>
  <c r="L65" i="4"/>
  <c r="L66" i="4"/>
  <c r="N66" i="4" s="1"/>
  <c r="L70" i="4"/>
  <c r="N70" i="4" s="1"/>
  <c r="L71" i="4"/>
  <c r="K71" i="4" s="1"/>
  <c r="L73" i="4"/>
  <c r="N73" i="4" s="1"/>
  <c r="L75" i="4"/>
  <c r="N75" i="4" s="1"/>
  <c r="L80" i="4"/>
  <c r="K80" i="4" s="1"/>
  <c r="L90" i="4"/>
  <c r="N90" i="4" s="1"/>
  <c r="L103" i="4"/>
  <c r="K103" i="4" s="1"/>
  <c r="L110" i="4"/>
  <c r="K110" i="4" s="1"/>
  <c r="L119" i="4"/>
  <c r="K119" i="4" s="1"/>
  <c r="L122" i="4"/>
  <c r="N122" i="4" s="1"/>
  <c r="L123" i="4"/>
  <c r="N123" i="4" s="1"/>
  <c r="L148" i="4"/>
  <c r="N148" i="4" s="1"/>
  <c r="L157" i="4"/>
  <c r="N157" i="4" s="1"/>
  <c r="L161" i="4"/>
  <c r="N161" i="4" s="1"/>
  <c r="L163" i="4"/>
  <c r="N163" i="4" s="1"/>
  <c r="L177" i="4"/>
  <c r="N177" i="4" s="1"/>
  <c r="L179" i="4"/>
  <c r="N179" i="4" s="1"/>
  <c r="L183" i="4"/>
  <c r="N183" i="4" s="1"/>
  <c r="L184" i="4"/>
  <c r="K184" i="4" s="1"/>
  <c r="L190" i="4"/>
  <c r="K190" i="4" s="1"/>
  <c r="L197" i="4"/>
  <c r="N197" i="4" s="1"/>
  <c r="L202" i="4"/>
  <c r="N202" i="4" s="1"/>
  <c r="L215" i="4"/>
  <c r="K215" i="4" s="1"/>
  <c r="L216" i="4"/>
  <c r="K216" i="4" s="1"/>
  <c r="L217" i="4"/>
  <c r="N217" i="4" s="1"/>
  <c r="N62" i="4"/>
  <c r="N63" i="4"/>
  <c r="N64" i="4"/>
  <c r="N103" i="4"/>
  <c r="N110" i="4"/>
  <c r="N190" i="4"/>
  <c r="L14" i="4"/>
  <c r="L15" i="4"/>
  <c r="L22" i="4"/>
  <c r="L38" i="4"/>
  <c r="L39" i="4"/>
  <c r="L40" i="4"/>
  <c r="K40" i="4" s="1"/>
  <c r="L46" i="4"/>
  <c r="K46" i="4" s="1"/>
  <c r="L78" i="4"/>
  <c r="K78" i="4" s="1"/>
  <c r="L79" i="4"/>
  <c r="K79" i="4" s="1"/>
  <c r="L86" i="4"/>
  <c r="L107" i="4"/>
  <c r="N107" i="4" s="1"/>
  <c r="L111" i="4"/>
  <c r="K111" i="4" s="1"/>
  <c r="L118" i="4"/>
  <c r="N118" i="4" s="1"/>
  <c r="L142" i="4"/>
  <c r="K142" i="4" s="1"/>
  <c r="L143" i="4"/>
  <c r="K143" i="4" s="1"/>
  <c r="L166" i="4"/>
  <c r="L167" i="4"/>
  <c r="L168" i="4"/>
  <c r="K168" i="4" s="1"/>
  <c r="L198" i="4"/>
  <c r="N198" i="4" s="1"/>
  <c r="L199" i="4"/>
  <c r="N199" i="4" s="1"/>
  <c r="L214" i="4"/>
  <c r="K13" i="4"/>
  <c r="P258" i="8"/>
  <c r="P252" i="8"/>
  <c r="Q256" i="8"/>
  <c r="Q255" i="8"/>
  <c r="Q254" i="8"/>
  <c r="Q253" i="8"/>
  <c r="Q252" i="8"/>
  <c r="Q251" i="8"/>
  <c r="K245" i="7" l="1"/>
  <c r="N227" i="7"/>
  <c r="K146" i="7"/>
  <c r="K86" i="7"/>
  <c r="K22" i="7"/>
  <c r="K140" i="7"/>
  <c r="K151" i="7"/>
  <c r="K85" i="7"/>
  <c r="K156" i="7"/>
  <c r="K127" i="7"/>
  <c r="K77" i="7"/>
  <c r="K210" i="7"/>
  <c r="K122" i="7"/>
  <c r="K71" i="7"/>
  <c r="K65" i="7"/>
  <c r="K121" i="7"/>
  <c r="K41" i="7"/>
  <c r="K103" i="7"/>
  <c r="K90" i="7"/>
  <c r="K198" i="7"/>
  <c r="K176" i="7"/>
  <c r="K170" i="7"/>
  <c r="K102" i="7"/>
  <c r="K82" i="7"/>
  <c r="K62" i="7"/>
  <c r="K205" i="7"/>
  <c r="K95" i="7"/>
  <c r="K73" i="7"/>
  <c r="K128" i="7"/>
  <c r="K101" i="7"/>
  <c r="K44" i="7"/>
  <c r="K69" i="7"/>
  <c r="K135" i="7"/>
  <c r="K113" i="7"/>
  <c r="K162" i="7"/>
  <c r="K112" i="7"/>
  <c r="K48" i="7"/>
  <c r="K188" i="7"/>
  <c r="K172" i="7"/>
  <c r="K84" i="7"/>
  <c r="K76" i="7"/>
  <c r="K68" i="7"/>
  <c r="K52" i="7"/>
  <c r="K221" i="7"/>
  <c r="K70" i="7"/>
  <c r="K126" i="7"/>
  <c r="K157" i="7"/>
  <c r="K204" i="7"/>
  <c r="K161" i="7"/>
  <c r="K143" i="7"/>
  <c r="K124" i="7"/>
  <c r="K92" i="7"/>
  <c r="K53" i="7"/>
  <c r="K34" i="7"/>
  <c r="K20" i="7"/>
  <c r="K14" i="7"/>
  <c r="K64" i="7"/>
  <c r="K114" i="7"/>
  <c r="K63" i="7"/>
  <c r="K46" i="7"/>
  <c r="K105" i="7"/>
  <c r="K17" i="7"/>
  <c r="K45" i="7"/>
  <c r="K217" i="7"/>
  <c r="K149" i="7"/>
  <c r="K61" i="7"/>
  <c r="K178" i="7"/>
  <c r="K106" i="7"/>
  <c r="K180" i="7"/>
  <c r="K133" i="7"/>
  <c r="K201" i="7"/>
  <c r="K153" i="7"/>
  <c r="K209" i="7"/>
  <c r="K145" i="7"/>
  <c r="K42" i="7"/>
  <c r="K134" i="7"/>
  <c r="K80" i="7"/>
  <c r="K159" i="7"/>
  <c r="K132" i="7"/>
  <c r="K197" i="7"/>
  <c r="K125" i="7"/>
  <c r="K54" i="7"/>
  <c r="K38" i="7"/>
  <c r="K33" i="7"/>
  <c r="K200" i="7"/>
  <c r="K130" i="7"/>
  <c r="K25" i="7"/>
  <c r="K32" i="7"/>
  <c r="K167" i="7"/>
  <c r="K87" i="7"/>
  <c r="K120" i="7"/>
  <c r="K74" i="7"/>
  <c r="K99" i="7"/>
  <c r="K175" i="7"/>
  <c r="K186" i="7"/>
  <c r="K72" i="7"/>
  <c r="K56" i="7"/>
  <c r="K24" i="7"/>
  <c r="K18" i="7"/>
  <c r="K111" i="7"/>
  <c r="K31" i="7"/>
  <c r="K158" i="7"/>
  <c r="K30" i="7"/>
  <c r="K118" i="7"/>
  <c r="K110" i="7"/>
  <c r="K136" i="7"/>
  <c r="K174" i="7"/>
  <c r="K169" i="7"/>
  <c r="K137" i="7"/>
  <c r="K94" i="7"/>
  <c r="K89" i="7"/>
  <c r="K47" i="7"/>
  <c r="K109" i="7"/>
  <c r="K93" i="7"/>
  <c r="K211" i="7"/>
  <c r="K35" i="7"/>
  <c r="K213" i="7"/>
  <c r="K142" i="7"/>
  <c r="K98" i="7"/>
  <c r="K196" i="7"/>
  <c r="K116" i="7"/>
  <c r="K108" i="7"/>
  <c r="K28" i="7"/>
  <c r="K216" i="7"/>
  <c r="K218" i="7"/>
  <c r="K168" i="7"/>
  <c r="K150" i="7"/>
  <c r="K97" i="7"/>
  <c r="K50" i="7"/>
  <c r="K155" i="7"/>
  <c r="K183" i="7"/>
  <c r="K141" i="7"/>
  <c r="K129" i="7"/>
  <c r="K26" i="7"/>
  <c r="K194" i="7"/>
  <c r="K138" i="7"/>
  <c r="K191" i="7"/>
  <c r="K171" i="7"/>
  <c r="K164" i="7"/>
  <c r="K154" i="7"/>
  <c r="K51" i="7"/>
  <c r="K208" i="7"/>
  <c r="K181" i="7"/>
  <c r="K43" i="7"/>
  <c r="K212" i="7"/>
  <c r="K207" i="7"/>
  <c r="K189" i="7"/>
  <c r="K160" i="7"/>
  <c r="K91" i="7"/>
  <c r="K115" i="7"/>
  <c r="K104" i="7"/>
  <c r="K219" i="7"/>
  <c r="K107" i="7"/>
  <c r="K203" i="7"/>
  <c r="K55" i="7"/>
  <c r="K40" i="7"/>
  <c r="K182" i="7"/>
  <c r="K163" i="7"/>
  <c r="K148" i="7"/>
  <c r="K144" i="7"/>
  <c r="K39" i="7"/>
  <c r="K195" i="7"/>
  <c r="K139" i="7"/>
  <c r="K117" i="7"/>
  <c r="K83" i="7"/>
  <c r="K214" i="7"/>
  <c r="K131" i="7"/>
  <c r="K187" i="7"/>
  <c r="K67" i="7"/>
  <c r="K27" i="7"/>
  <c r="K147" i="7"/>
  <c r="K19" i="7"/>
  <c r="K206" i="7"/>
  <c r="K75" i="7"/>
  <c r="K190" i="7"/>
  <c r="K179" i="7"/>
  <c r="K123" i="7"/>
  <c r="K100" i="7"/>
  <c r="K66" i="7"/>
  <c r="K59" i="7"/>
  <c r="K220" i="7"/>
  <c r="N221" i="7"/>
  <c r="N219" i="7"/>
  <c r="N218" i="7"/>
  <c r="N217" i="7"/>
  <c r="N216" i="7"/>
  <c r="K70" i="5"/>
  <c r="K136" i="5"/>
  <c r="K42" i="5"/>
  <c r="K131" i="5"/>
  <c r="K50" i="5"/>
  <c r="K106" i="5"/>
  <c r="K176" i="5"/>
  <c r="K20" i="5"/>
  <c r="K28" i="5"/>
  <c r="K38" i="5"/>
  <c r="K76" i="5"/>
  <c r="K79" i="5"/>
  <c r="K97" i="5"/>
  <c r="K116" i="5"/>
  <c r="K132" i="5"/>
  <c r="K166" i="5"/>
  <c r="K198" i="5"/>
  <c r="K59" i="5"/>
  <c r="K62" i="5"/>
  <c r="K202" i="5"/>
  <c r="K18" i="5"/>
  <c r="K46" i="5"/>
  <c r="K92" i="5"/>
  <c r="K98" i="5"/>
  <c r="K107" i="5"/>
  <c r="K123" i="5"/>
  <c r="K139" i="5"/>
  <c r="K142" i="5"/>
  <c r="K148" i="5"/>
  <c r="K34" i="5"/>
  <c r="K60" i="5"/>
  <c r="K63" i="5"/>
  <c r="K66" i="5"/>
  <c r="K77" i="5"/>
  <c r="K80" i="5"/>
  <c r="K114" i="5"/>
  <c r="K157" i="5"/>
  <c r="K164" i="5"/>
  <c r="K174" i="5"/>
  <c r="K206" i="5"/>
  <c r="K75" i="5"/>
  <c r="K115" i="5"/>
  <c r="K172" i="5"/>
  <c r="K191" i="5"/>
  <c r="K16" i="5"/>
  <c r="K89" i="5"/>
  <c r="K99" i="5"/>
  <c r="K108" i="5"/>
  <c r="K124" i="5"/>
  <c r="K149" i="5"/>
  <c r="K168" i="5"/>
  <c r="K181" i="5"/>
  <c r="K190" i="5"/>
  <c r="K216" i="5"/>
  <c r="K57" i="5"/>
  <c r="K121" i="5"/>
  <c r="K163" i="5"/>
  <c r="K205" i="5"/>
  <c r="K55" i="5"/>
  <c r="K87" i="5"/>
  <c r="K95" i="5"/>
  <c r="K153" i="5"/>
  <c r="K195" i="5"/>
  <c r="K53" i="5"/>
  <c r="K69" i="5"/>
  <c r="K85" i="5"/>
  <c r="K111" i="5"/>
  <c r="K119" i="5"/>
  <c r="K127" i="5"/>
  <c r="K135" i="5"/>
  <c r="K161" i="5"/>
  <c r="K169" i="5"/>
  <c r="K177" i="5"/>
  <c r="K185" i="5"/>
  <c r="K203" i="5"/>
  <c r="K211" i="5"/>
  <c r="K189" i="5"/>
  <c r="K197" i="5"/>
  <c r="K73" i="5"/>
  <c r="K113" i="5"/>
  <c r="K145" i="5"/>
  <c r="K51" i="5"/>
  <c r="K67" i="5"/>
  <c r="K83" i="5"/>
  <c r="K93" i="5"/>
  <c r="K101" i="5"/>
  <c r="K143" i="5"/>
  <c r="K151" i="5"/>
  <c r="K193" i="5"/>
  <c r="N215" i="5"/>
  <c r="N216" i="5"/>
  <c r="D228" i="5"/>
  <c r="K191" i="4"/>
  <c r="N191" i="4"/>
  <c r="N97" i="4"/>
  <c r="K97" i="4"/>
  <c r="K94" i="4"/>
  <c r="N94" i="4"/>
  <c r="N54" i="4"/>
  <c r="K54" i="4"/>
  <c r="K144" i="4"/>
  <c r="N144" i="4"/>
  <c r="N96" i="4"/>
  <c r="K96" i="4"/>
  <c r="K197" i="4"/>
  <c r="K199" i="4"/>
  <c r="K29" i="4"/>
  <c r="K70" i="4"/>
  <c r="K118" i="4"/>
  <c r="K157" i="4"/>
  <c r="N169" i="4"/>
  <c r="K169" i="4"/>
  <c r="N137" i="4"/>
  <c r="K137" i="4"/>
  <c r="N49" i="4"/>
  <c r="K49" i="4"/>
  <c r="N41" i="4"/>
  <c r="K41" i="4"/>
  <c r="N153" i="4"/>
  <c r="K153" i="4"/>
  <c r="N113" i="4"/>
  <c r="K113" i="4"/>
  <c r="K24" i="4"/>
  <c r="N24" i="4"/>
  <c r="N47" i="4"/>
  <c r="K183" i="4"/>
  <c r="N40" i="4"/>
  <c r="N215" i="4"/>
  <c r="N71" i="4"/>
  <c r="L181" i="4"/>
  <c r="N181" i="4" s="1"/>
  <c r="L93" i="4"/>
  <c r="N93" i="4" s="1"/>
  <c r="N207" i="4"/>
  <c r="K89" i="4"/>
  <c r="L188" i="4"/>
  <c r="N188" i="4" s="1"/>
  <c r="L76" i="4"/>
  <c r="N76" i="4" s="1"/>
  <c r="N206" i="4"/>
  <c r="N119" i="4"/>
  <c r="K135" i="4"/>
  <c r="K73" i="4"/>
  <c r="L187" i="4"/>
  <c r="N187" i="4" s="1"/>
  <c r="L139" i="4"/>
  <c r="N139" i="4" s="1"/>
  <c r="L131" i="4"/>
  <c r="N131" i="4" s="1"/>
  <c r="L99" i="4"/>
  <c r="N99" i="4" s="1"/>
  <c r="K161" i="4"/>
  <c r="N136" i="4"/>
  <c r="L189" i="4"/>
  <c r="N189" i="4" s="1"/>
  <c r="L109" i="4"/>
  <c r="N109" i="4" s="1"/>
  <c r="L77" i="4"/>
  <c r="N77" i="4" s="1"/>
  <c r="N126" i="4"/>
  <c r="L196" i="4"/>
  <c r="N196" i="4" s="1"/>
  <c r="L108" i="4"/>
  <c r="N108" i="4" s="1"/>
  <c r="L52" i="4"/>
  <c r="N52" i="4" s="1"/>
  <c r="N111" i="4"/>
  <c r="K201" i="4"/>
  <c r="L178" i="4"/>
  <c r="N178" i="4" s="1"/>
  <c r="L138" i="4"/>
  <c r="N138" i="4" s="1"/>
  <c r="L130" i="4"/>
  <c r="N130" i="4" s="1"/>
  <c r="L114" i="4"/>
  <c r="N114" i="4" s="1"/>
  <c r="L106" i="4"/>
  <c r="N106" i="4" s="1"/>
  <c r="N48" i="4"/>
  <c r="K48" i="4"/>
  <c r="N72" i="4"/>
  <c r="K72" i="4"/>
  <c r="N176" i="4"/>
  <c r="K176" i="4"/>
  <c r="N112" i="4"/>
  <c r="K112" i="4"/>
  <c r="K104" i="4"/>
  <c r="N104" i="4"/>
  <c r="N152" i="4"/>
  <c r="K152" i="4"/>
  <c r="K192" i="4"/>
  <c r="N192" i="4"/>
  <c r="N87" i="4"/>
  <c r="K87" i="4"/>
  <c r="N23" i="4"/>
  <c r="K23" i="4"/>
  <c r="N143" i="4"/>
  <c r="K208" i="4"/>
  <c r="N208" i="4"/>
  <c r="N167" i="4"/>
  <c r="K167" i="4"/>
  <c r="N150" i="4"/>
  <c r="K150" i="4"/>
  <c r="N22" i="4"/>
  <c r="K22" i="4"/>
  <c r="N200" i="4"/>
  <c r="N142" i="4"/>
  <c r="N30" i="4"/>
  <c r="N121" i="4"/>
  <c r="K121" i="4"/>
  <c r="N105" i="4"/>
  <c r="K105" i="4"/>
  <c r="N81" i="4"/>
  <c r="K81" i="4"/>
  <c r="K56" i="4"/>
  <c r="N56" i="4"/>
  <c r="K88" i="4"/>
  <c r="N166" i="4"/>
  <c r="K166" i="4"/>
  <c r="N185" i="4"/>
  <c r="K185" i="4"/>
  <c r="N65" i="4"/>
  <c r="K65" i="4"/>
  <c r="K160" i="4"/>
  <c r="N38" i="4"/>
  <c r="K38" i="4"/>
  <c r="K198" i="4"/>
  <c r="K33" i="4"/>
  <c r="N79" i="4"/>
  <c r="N78" i="4"/>
  <c r="N16" i="4"/>
  <c r="K182" i="4"/>
  <c r="K25" i="4"/>
  <c r="N151" i="4"/>
  <c r="K151" i="4"/>
  <c r="K31" i="4"/>
  <c r="N31" i="4"/>
  <c r="K15" i="4"/>
  <c r="N15" i="4"/>
  <c r="N57" i="4"/>
  <c r="K57" i="4"/>
  <c r="K134" i="4"/>
  <c r="K175" i="4"/>
  <c r="N175" i="4"/>
  <c r="N86" i="4"/>
  <c r="K86" i="4"/>
  <c r="K14" i="4"/>
  <c r="N14" i="4"/>
  <c r="K174" i="4"/>
  <c r="N174" i="4"/>
  <c r="K95" i="4"/>
  <c r="N95" i="4"/>
  <c r="N39" i="4"/>
  <c r="K39" i="4"/>
  <c r="N168" i="4"/>
  <c r="N80" i="4"/>
  <c r="N17" i="4"/>
  <c r="K17" i="4"/>
  <c r="N214" i="4"/>
  <c r="K214" i="4"/>
  <c r="N128" i="4"/>
  <c r="K128" i="4"/>
  <c r="N216" i="4"/>
  <c r="N145" i="4"/>
  <c r="K145" i="4"/>
  <c r="K32" i="4"/>
  <c r="K127" i="4"/>
  <c r="N127" i="4"/>
  <c r="N159" i="4"/>
  <c r="N184" i="4"/>
  <c r="N158" i="4"/>
  <c r="N120" i="4"/>
  <c r="N46" i="4"/>
  <c r="N193" i="4"/>
  <c r="K193" i="4"/>
  <c r="N129" i="4"/>
  <c r="K129" i="4"/>
  <c r="K177" i="4"/>
  <c r="K55" i="4"/>
  <c r="K213" i="4"/>
  <c r="K205" i="4"/>
  <c r="K173" i="4"/>
  <c r="K165" i="4"/>
  <c r="K149" i="4"/>
  <c r="K141" i="4"/>
  <c r="K133" i="4"/>
  <c r="K125" i="4"/>
  <c r="K117" i="4"/>
  <c r="K101" i="4"/>
  <c r="K85" i="4"/>
  <c r="K69" i="4"/>
  <c r="K61" i="4"/>
  <c r="K53" i="4"/>
  <c r="K45" i="4"/>
  <c r="K37" i="4"/>
  <c r="K21" i="4"/>
  <c r="K212" i="4"/>
  <c r="K204" i="4"/>
  <c r="K180" i="4"/>
  <c r="K172" i="4"/>
  <c r="K164" i="4"/>
  <c r="K156" i="4"/>
  <c r="K148" i="4"/>
  <c r="K140" i="4"/>
  <c r="K132" i="4"/>
  <c r="K124" i="4"/>
  <c r="K116" i="4"/>
  <c r="K108" i="4"/>
  <c r="K100" i="4"/>
  <c r="K92" i="4"/>
  <c r="K84" i="4"/>
  <c r="K209" i="4"/>
  <c r="K102" i="4"/>
  <c r="K76" i="4"/>
  <c r="K60" i="4"/>
  <c r="K44" i="4"/>
  <c r="K36" i="4"/>
  <c r="K20" i="4"/>
  <c r="K211" i="4"/>
  <c r="K203" i="4"/>
  <c r="K195" i="4"/>
  <c r="K187" i="4"/>
  <c r="K179" i="4"/>
  <c r="K171" i="4"/>
  <c r="K163" i="4"/>
  <c r="K155" i="4"/>
  <c r="K147" i="4"/>
  <c r="K123" i="4"/>
  <c r="K115" i="4"/>
  <c r="K107" i="4"/>
  <c r="K99" i="4"/>
  <c r="K91" i="4"/>
  <c r="K83" i="4"/>
  <c r="K75" i="4"/>
  <c r="K67" i="4"/>
  <c r="K59" i="4"/>
  <c r="K51" i="4"/>
  <c r="K43" i="4"/>
  <c r="K35" i="4"/>
  <c r="K27" i="4"/>
  <c r="K19" i="4"/>
  <c r="K68" i="4"/>
  <c r="K52" i="4"/>
  <c r="K28" i="4"/>
  <c r="K210" i="4"/>
  <c r="K202" i="4"/>
  <c r="K194" i="4"/>
  <c r="K186" i="4"/>
  <c r="K178" i="4"/>
  <c r="K170" i="4"/>
  <c r="K162" i="4"/>
  <c r="K154" i="4"/>
  <c r="K146" i="4"/>
  <c r="K122" i="4"/>
  <c r="K106" i="4"/>
  <c r="K98" i="4"/>
  <c r="K90" i="4"/>
  <c r="K82" i="4"/>
  <c r="K74" i="4"/>
  <c r="K66" i="4"/>
  <c r="K58" i="4"/>
  <c r="K50" i="4"/>
  <c r="K42" i="4"/>
  <c r="K34" i="4"/>
  <c r="K26" i="4"/>
  <c r="K18" i="4"/>
  <c r="D228" i="4"/>
  <c r="O140" i="6"/>
  <c r="Q223" i="6"/>
  <c r="N215" i="7" l="1"/>
  <c r="N217" i="5"/>
  <c r="K188" i="4"/>
  <c r="K77" i="4"/>
  <c r="K93" i="4"/>
  <c r="K130" i="4"/>
  <c r="K138" i="4"/>
  <c r="K109" i="4"/>
  <c r="K181" i="4"/>
  <c r="K131" i="4"/>
  <c r="K196" i="4"/>
  <c r="K139" i="4"/>
  <c r="K114" i="4"/>
  <c r="K189" i="4"/>
  <c r="C14" i="8"/>
  <c r="J14" i="8" s="1"/>
  <c r="C15" i="8"/>
  <c r="C16" i="8"/>
  <c r="C17" i="8"/>
  <c r="C18" i="8"/>
  <c r="C19" i="8"/>
  <c r="C20" i="8"/>
  <c r="J20" i="8" s="1"/>
  <c r="C21" i="8"/>
  <c r="C22" i="8"/>
  <c r="E22" i="8" s="1"/>
  <c r="C23" i="8"/>
  <c r="C24" i="8"/>
  <c r="C25" i="8"/>
  <c r="C26" i="8"/>
  <c r="C27" i="8"/>
  <c r="C28" i="8"/>
  <c r="J28" i="8" s="1"/>
  <c r="C29" i="8"/>
  <c r="J29" i="8" s="1"/>
  <c r="C30" i="8"/>
  <c r="C31" i="8"/>
  <c r="E31" i="8" s="1"/>
  <c r="C32" i="8"/>
  <c r="J32" i="8" s="1"/>
  <c r="C33" i="8"/>
  <c r="E33" i="8" s="1"/>
  <c r="C34" i="8"/>
  <c r="E34" i="8" s="1"/>
  <c r="C35" i="8"/>
  <c r="C36" i="8"/>
  <c r="J36" i="8" s="1"/>
  <c r="C37" i="8"/>
  <c r="J37" i="8" s="1"/>
  <c r="C38" i="8"/>
  <c r="C39" i="8"/>
  <c r="C40" i="8"/>
  <c r="E40" i="8" s="1"/>
  <c r="C41" i="8"/>
  <c r="E41" i="8" s="1"/>
  <c r="C42" i="8"/>
  <c r="E42" i="8" s="1"/>
  <c r="C43" i="8"/>
  <c r="C44" i="8"/>
  <c r="J44" i="8" s="1"/>
  <c r="C45" i="8"/>
  <c r="E45" i="8" s="1"/>
  <c r="C46" i="8"/>
  <c r="E46" i="8" s="1"/>
  <c r="C47" i="8"/>
  <c r="C48" i="8"/>
  <c r="E48" i="8" s="1"/>
  <c r="C49" i="8"/>
  <c r="E49" i="8" s="1"/>
  <c r="C50" i="8"/>
  <c r="C51" i="8"/>
  <c r="C52" i="8"/>
  <c r="C53" i="8"/>
  <c r="C54" i="8"/>
  <c r="C55" i="8"/>
  <c r="C56" i="8"/>
  <c r="C57" i="8"/>
  <c r="E57" i="8" s="1"/>
  <c r="C58" i="8"/>
  <c r="E58" i="8" s="1"/>
  <c r="C59" i="8"/>
  <c r="C60" i="8"/>
  <c r="J60" i="8" s="1"/>
  <c r="C61" i="8"/>
  <c r="C62" i="8"/>
  <c r="C63" i="8"/>
  <c r="J63" i="8" s="1"/>
  <c r="C64" i="8"/>
  <c r="E64" i="8" s="1"/>
  <c r="C65" i="8"/>
  <c r="C66" i="8"/>
  <c r="E66" i="8" s="1"/>
  <c r="C67" i="8"/>
  <c r="C68" i="8"/>
  <c r="E68" i="8" s="1"/>
  <c r="C69" i="8"/>
  <c r="C70" i="8"/>
  <c r="C71" i="8"/>
  <c r="C72" i="8"/>
  <c r="E72" i="8" s="1"/>
  <c r="C73" i="8"/>
  <c r="E73" i="8" s="1"/>
  <c r="C74" i="8"/>
  <c r="C75" i="8"/>
  <c r="C76" i="8"/>
  <c r="C77" i="8"/>
  <c r="C78" i="8"/>
  <c r="C79" i="8"/>
  <c r="C80" i="8"/>
  <c r="C81" i="8"/>
  <c r="C82" i="8"/>
  <c r="C83" i="8"/>
  <c r="C84" i="8"/>
  <c r="J84" i="8" s="1"/>
  <c r="C85" i="8"/>
  <c r="E85" i="8" s="1"/>
  <c r="C86" i="8"/>
  <c r="E86" i="8" s="1"/>
  <c r="C87" i="8"/>
  <c r="C88" i="8"/>
  <c r="E88" i="8" s="1"/>
  <c r="C89" i="8"/>
  <c r="J89" i="8" s="1"/>
  <c r="C90" i="8"/>
  <c r="C91" i="8"/>
  <c r="C92" i="8"/>
  <c r="C93" i="8"/>
  <c r="J93" i="8" s="1"/>
  <c r="C94" i="8"/>
  <c r="E94" i="8" s="1"/>
  <c r="C95" i="8"/>
  <c r="J95" i="8" s="1"/>
  <c r="C96" i="8"/>
  <c r="E96" i="8" s="1"/>
  <c r="C97" i="8"/>
  <c r="J97" i="8" s="1"/>
  <c r="C98" i="8"/>
  <c r="E98" i="8" s="1"/>
  <c r="C99" i="8"/>
  <c r="C100" i="8"/>
  <c r="E100" i="8" s="1"/>
  <c r="C101" i="8"/>
  <c r="J101" i="8" s="1"/>
  <c r="C102" i="8"/>
  <c r="C103" i="8"/>
  <c r="C104" i="8"/>
  <c r="C105" i="8"/>
  <c r="J105" i="8" s="1"/>
  <c r="C106" i="8"/>
  <c r="C107" i="8"/>
  <c r="C108" i="8"/>
  <c r="C109" i="8"/>
  <c r="C110" i="8"/>
  <c r="C111" i="8"/>
  <c r="C112" i="8"/>
  <c r="C113" i="8"/>
  <c r="E113" i="8" s="1"/>
  <c r="C114" i="8"/>
  <c r="C115" i="8"/>
  <c r="C116" i="8"/>
  <c r="J116" i="8" s="1"/>
  <c r="C117" i="8"/>
  <c r="C118" i="8"/>
  <c r="E118" i="8" s="1"/>
  <c r="C119" i="8"/>
  <c r="C120" i="8"/>
  <c r="J120" i="8" s="1"/>
  <c r="C121" i="8"/>
  <c r="C122" i="8"/>
  <c r="E122" i="8" s="1"/>
  <c r="C123" i="8"/>
  <c r="C124" i="8"/>
  <c r="C125" i="8"/>
  <c r="J125" i="8" s="1"/>
  <c r="C126" i="8"/>
  <c r="E126" i="8" s="1"/>
  <c r="C127" i="8"/>
  <c r="C128" i="8"/>
  <c r="C129" i="8"/>
  <c r="C130" i="8"/>
  <c r="C131" i="8"/>
  <c r="C132" i="8"/>
  <c r="J132" i="8" s="1"/>
  <c r="C133" i="8"/>
  <c r="C134" i="8"/>
  <c r="E134" i="8" s="1"/>
  <c r="C135" i="8"/>
  <c r="E135" i="8" s="1"/>
  <c r="C136" i="8"/>
  <c r="C137" i="8"/>
  <c r="C138" i="8"/>
  <c r="C139" i="8"/>
  <c r="C140" i="8"/>
  <c r="C141" i="8"/>
  <c r="J141" i="8" s="1"/>
  <c r="C142" i="8"/>
  <c r="J142" i="8" s="1"/>
  <c r="C143" i="8"/>
  <c r="C144" i="8"/>
  <c r="C145" i="8"/>
  <c r="C146" i="8"/>
  <c r="J146" i="8" s="1"/>
  <c r="C147" i="8"/>
  <c r="C148" i="8"/>
  <c r="J148" i="8" s="1"/>
  <c r="C149" i="8"/>
  <c r="J149" i="8" s="1"/>
  <c r="C150" i="8"/>
  <c r="E150" i="8" s="1"/>
  <c r="C151" i="8"/>
  <c r="C152" i="8"/>
  <c r="C153" i="8"/>
  <c r="E153" i="8" s="1"/>
  <c r="C154" i="8"/>
  <c r="J154" i="8" s="1"/>
  <c r="C155" i="8"/>
  <c r="C156" i="8"/>
  <c r="J156" i="8" s="1"/>
  <c r="C157" i="8"/>
  <c r="J157" i="8" s="1"/>
  <c r="C158" i="8"/>
  <c r="E158" i="8" s="1"/>
  <c r="C159" i="8"/>
  <c r="C160" i="8"/>
  <c r="C161" i="8"/>
  <c r="J161" i="8" s="1"/>
  <c r="C162" i="8"/>
  <c r="C163" i="8"/>
  <c r="E163" i="8" s="1"/>
  <c r="C164" i="8"/>
  <c r="J164" i="8" s="1"/>
  <c r="C165" i="8"/>
  <c r="E165" i="8" s="1"/>
  <c r="C166" i="8"/>
  <c r="E166" i="8" s="1"/>
  <c r="C167" i="8"/>
  <c r="C168" i="8"/>
  <c r="J168" i="8" s="1"/>
  <c r="C169" i="8"/>
  <c r="E169" i="8" s="1"/>
  <c r="C170" i="8"/>
  <c r="E170" i="8" s="1"/>
  <c r="C171" i="8"/>
  <c r="C172" i="8"/>
  <c r="C173" i="8"/>
  <c r="C174" i="8"/>
  <c r="C175" i="8"/>
  <c r="J175" i="8" s="1"/>
  <c r="C176" i="8"/>
  <c r="J176" i="8" s="1"/>
  <c r="C177" i="8"/>
  <c r="J177" i="8" s="1"/>
  <c r="C178" i="8"/>
  <c r="E178" i="8" s="1"/>
  <c r="C179" i="8"/>
  <c r="E179" i="8" s="1"/>
  <c r="C180" i="8"/>
  <c r="C181" i="8"/>
  <c r="E181" i="8" s="1"/>
  <c r="C182" i="8"/>
  <c r="C183" i="8"/>
  <c r="J183" i="8" s="1"/>
  <c r="C184" i="8"/>
  <c r="C185" i="8"/>
  <c r="C186" i="8"/>
  <c r="C187" i="8"/>
  <c r="C188" i="8"/>
  <c r="C189" i="8"/>
  <c r="C190" i="8"/>
  <c r="C191" i="8"/>
  <c r="C192" i="8"/>
  <c r="C193" i="8"/>
  <c r="C194" i="8"/>
  <c r="C195" i="8"/>
  <c r="E195" i="8" s="1"/>
  <c r="C196" i="8"/>
  <c r="C197" i="8"/>
  <c r="J197" i="8" s="1"/>
  <c r="C198" i="8"/>
  <c r="J198" i="8" s="1"/>
  <c r="C199" i="8"/>
  <c r="C200" i="8"/>
  <c r="C201" i="8"/>
  <c r="C202" i="8"/>
  <c r="C203" i="8"/>
  <c r="J203" i="8" s="1"/>
  <c r="C204" i="8"/>
  <c r="C205" i="8"/>
  <c r="C206" i="8"/>
  <c r="C207" i="8"/>
  <c r="C208" i="8"/>
  <c r="C209" i="8"/>
  <c r="C210" i="8"/>
  <c r="J210" i="8" s="1"/>
  <c r="C211" i="8"/>
  <c r="E211" i="8" s="1"/>
  <c r="C212" i="8"/>
  <c r="J212" i="8" s="1"/>
  <c r="C213" i="8"/>
  <c r="C214" i="8"/>
  <c r="E214" i="8" s="1"/>
  <c r="C215" i="8"/>
  <c r="J215" i="8" s="1"/>
  <c r="C216" i="8"/>
  <c r="J216" i="8" s="1"/>
  <c r="C217" i="8"/>
  <c r="C218" i="8"/>
  <c r="C219" i="8"/>
  <c r="C13" i="8"/>
  <c r="M266" i="8"/>
  <c r="H248" i="8"/>
  <c r="D218" i="8"/>
  <c r="D217" i="8"/>
  <c r="D216" i="8"/>
  <c r="D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E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M264" i="7"/>
  <c r="N211" i="7"/>
  <c r="N200" i="7"/>
  <c r="N198" i="7"/>
  <c r="N194" i="7"/>
  <c r="N192" i="7"/>
  <c r="N181" i="7"/>
  <c r="N179" i="7"/>
  <c r="N178" i="7"/>
  <c r="N173" i="7"/>
  <c r="N165" i="7"/>
  <c r="N157" i="7"/>
  <c r="N149" i="7"/>
  <c r="N141" i="7"/>
  <c r="N140" i="7"/>
  <c r="N135" i="7"/>
  <c r="N126" i="7"/>
  <c r="N125" i="7"/>
  <c r="N118" i="7"/>
  <c r="N113" i="7"/>
  <c r="N104" i="7"/>
  <c r="N101" i="7"/>
  <c r="N100" i="7"/>
  <c r="N97" i="7"/>
  <c r="N96" i="7"/>
  <c r="N95" i="7"/>
  <c r="N93" i="7"/>
  <c r="N92" i="7"/>
  <c r="N88" i="7"/>
  <c r="N87" i="7"/>
  <c r="N83" i="7"/>
  <c r="N81" i="7"/>
  <c r="N75" i="7"/>
  <c r="N71" i="7"/>
  <c r="N68" i="7"/>
  <c r="N67" i="7"/>
  <c r="N59" i="7"/>
  <c r="N53" i="7"/>
  <c r="N41" i="7"/>
  <c r="N34" i="7"/>
  <c r="N20" i="7"/>
  <c r="N14" i="7"/>
  <c r="I13" i="7"/>
  <c r="F99" i="8" l="1"/>
  <c r="L99" i="8" s="1"/>
  <c r="N99" i="8" s="1"/>
  <c r="F87" i="8"/>
  <c r="L87" i="8" s="1"/>
  <c r="N87" i="8" s="1"/>
  <c r="F193" i="8"/>
  <c r="F173" i="8"/>
  <c r="L173" i="8" s="1"/>
  <c r="N173" i="8" s="1"/>
  <c r="F169" i="8"/>
  <c r="L169" i="8" s="1"/>
  <c r="N169" i="8" s="1"/>
  <c r="F165" i="8"/>
  <c r="L165" i="8" s="1"/>
  <c r="N165" i="8" s="1"/>
  <c r="F153" i="8"/>
  <c r="L153" i="8" s="1"/>
  <c r="N153" i="8" s="1"/>
  <c r="F121" i="8"/>
  <c r="L121" i="8" s="1"/>
  <c r="N121" i="8" s="1"/>
  <c r="F113" i="8"/>
  <c r="L113" i="8" s="1"/>
  <c r="N113" i="8" s="1"/>
  <c r="F180" i="8"/>
  <c r="L180" i="8" s="1"/>
  <c r="N180" i="8" s="1"/>
  <c r="F124" i="8"/>
  <c r="L124" i="8" s="1"/>
  <c r="N124" i="8" s="1"/>
  <c r="F88" i="8"/>
  <c r="L88" i="8" s="1"/>
  <c r="N88" i="8" s="1"/>
  <c r="F80" i="8"/>
  <c r="F64" i="8"/>
  <c r="L64" i="8" s="1"/>
  <c r="N64" i="8" s="1"/>
  <c r="F48" i="8"/>
  <c r="L48" i="8" s="1"/>
  <c r="N48" i="8" s="1"/>
  <c r="F40" i="8"/>
  <c r="L40" i="8" s="1"/>
  <c r="F19" i="8"/>
  <c r="L19" i="8" s="1"/>
  <c r="N19" i="8" s="1"/>
  <c r="F71" i="8"/>
  <c r="F202" i="8"/>
  <c r="L202" i="8" s="1"/>
  <c r="N202" i="8" s="1"/>
  <c r="F194" i="8"/>
  <c r="L194" i="8" s="1"/>
  <c r="N194" i="8" s="1"/>
  <c r="F74" i="8"/>
  <c r="L74" i="8" s="1"/>
  <c r="N74" i="8" s="1"/>
  <c r="J72" i="8"/>
  <c r="E84" i="8"/>
  <c r="F84" i="8" s="1"/>
  <c r="L84" i="8" s="1"/>
  <c r="N84" i="8" s="1"/>
  <c r="E28" i="8"/>
  <c r="F28" i="8" s="1"/>
  <c r="L28" i="8" s="1"/>
  <c r="N28" i="8" s="1"/>
  <c r="F68" i="8"/>
  <c r="L68" i="8" s="1"/>
  <c r="N68" i="8" s="1"/>
  <c r="E116" i="8"/>
  <c r="J180" i="8"/>
  <c r="J40" i="8"/>
  <c r="J48" i="8"/>
  <c r="E80" i="8"/>
  <c r="E180" i="8"/>
  <c r="J181" i="8"/>
  <c r="J193" i="8"/>
  <c r="F72" i="8"/>
  <c r="E121" i="8"/>
  <c r="J153" i="8"/>
  <c r="E161" i="8"/>
  <c r="F161" i="8" s="1"/>
  <c r="L161" i="8" s="1"/>
  <c r="N161" i="8" s="1"/>
  <c r="E93" i="8"/>
  <c r="E19" i="8"/>
  <c r="E83" i="8"/>
  <c r="F83" i="8" s="1"/>
  <c r="L83" i="8" s="1"/>
  <c r="N83" i="8" s="1"/>
  <c r="F179" i="8"/>
  <c r="L179" i="8" s="1"/>
  <c r="N179" i="8" s="1"/>
  <c r="J211" i="8"/>
  <c r="F31" i="8"/>
  <c r="L31" i="8" s="1"/>
  <c r="N31" i="8" s="1"/>
  <c r="J71" i="8"/>
  <c r="F211" i="8"/>
  <c r="L211" i="8" s="1"/>
  <c r="N211" i="8" s="1"/>
  <c r="J19" i="8"/>
  <c r="J83" i="8"/>
  <c r="E74" i="8"/>
  <c r="J194" i="8"/>
  <c r="J214" i="8"/>
  <c r="E101" i="8"/>
  <c r="E177" i="8"/>
  <c r="F177" i="8" s="1"/>
  <c r="L177" i="8" s="1"/>
  <c r="N177" i="8" s="1"/>
  <c r="E36" i="8"/>
  <c r="F36" i="8" s="1"/>
  <c r="L36" i="8" s="1"/>
  <c r="N36" i="8" s="1"/>
  <c r="J88" i="8"/>
  <c r="E124" i="8"/>
  <c r="E149" i="8"/>
  <c r="F149" i="8" s="1"/>
  <c r="L149" i="8" s="1"/>
  <c r="N149" i="8" s="1"/>
  <c r="F22" i="8"/>
  <c r="L22" i="8" s="1"/>
  <c r="N22" i="8" s="1"/>
  <c r="E97" i="8"/>
  <c r="F97" i="8" s="1"/>
  <c r="L97" i="8" s="1"/>
  <c r="N97" i="8" s="1"/>
  <c r="E173" i="8"/>
  <c r="E198" i="8"/>
  <c r="F198" i="8" s="1"/>
  <c r="L198" i="8" s="1"/>
  <c r="N198" i="8" s="1"/>
  <c r="E210" i="8"/>
  <c r="F214" i="8"/>
  <c r="L214" i="8" s="1"/>
  <c r="N214" i="8" s="1"/>
  <c r="J68" i="8"/>
  <c r="J124" i="8"/>
  <c r="E125" i="8"/>
  <c r="F125" i="8" s="1"/>
  <c r="L125" i="8" s="1"/>
  <c r="N125" i="8" s="1"/>
  <c r="F181" i="8"/>
  <c r="L181" i="8" s="1"/>
  <c r="N181" i="8" s="1"/>
  <c r="E193" i="8"/>
  <c r="E202" i="8"/>
  <c r="E21" i="8"/>
  <c r="J31" i="8"/>
  <c r="E39" i="8"/>
  <c r="F39" i="8" s="1"/>
  <c r="L39" i="8" s="1"/>
  <c r="N39" i="8" s="1"/>
  <c r="E63" i="8"/>
  <c r="F63" i="8" s="1"/>
  <c r="F93" i="8"/>
  <c r="L93" i="8" s="1"/>
  <c r="N93" i="8" s="1"/>
  <c r="E99" i="8"/>
  <c r="F101" i="8"/>
  <c r="L101" i="8" s="1"/>
  <c r="N101" i="8" s="1"/>
  <c r="J113" i="8"/>
  <c r="J121" i="8"/>
  <c r="F135" i="8"/>
  <c r="L135" i="8" s="1"/>
  <c r="N135" i="8" s="1"/>
  <c r="E141" i="8"/>
  <c r="F141" i="8" s="1"/>
  <c r="E157" i="8"/>
  <c r="F157" i="8" s="1"/>
  <c r="L157" i="8" s="1"/>
  <c r="K157" i="8" s="1"/>
  <c r="J165" i="8"/>
  <c r="J169" i="8"/>
  <c r="J173" i="8"/>
  <c r="J39" i="8"/>
  <c r="E53" i="8"/>
  <c r="E32" i="8"/>
  <c r="F32" i="8" s="1"/>
  <c r="L32" i="8" s="1"/>
  <c r="N32" i="8" s="1"/>
  <c r="E44" i="8"/>
  <c r="F44" i="8" s="1"/>
  <c r="L44" i="8" s="1"/>
  <c r="N44" i="8" s="1"/>
  <c r="F46" i="8"/>
  <c r="L46" i="8" s="1"/>
  <c r="N46" i="8" s="1"/>
  <c r="E60" i="8"/>
  <c r="F60" i="8" s="1"/>
  <c r="L60" i="8" s="1"/>
  <c r="N60" i="8" s="1"/>
  <c r="J64" i="8"/>
  <c r="F66" i="8"/>
  <c r="L66" i="8" s="1"/>
  <c r="N66" i="8" s="1"/>
  <c r="J80" i="8"/>
  <c r="E90" i="8"/>
  <c r="F90" i="8" s="1"/>
  <c r="L90" i="8" s="1"/>
  <c r="N90" i="8" s="1"/>
  <c r="E148" i="8"/>
  <c r="E156" i="8"/>
  <c r="E164" i="8"/>
  <c r="E174" i="8"/>
  <c r="E190" i="8"/>
  <c r="E194" i="8"/>
  <c r="J202" i="8"/>
  <c r="F210" i="8"/>
  <c r="L210" i="8" s="1"/>
  <c r="K210" i="8" s="1"/>
  <c r="E20" i="8"/>
  <c r="F20" i="8" s="1"/>
  <c r="N32" i="7"/>
  <c r="N177" i="7"/>
  <c r="N193" i="7"/>
  <c r="N152" i="7"/>
  <c r="J23" i="8"/>
  <c r="E23" i="8"/>
  <c r="J34" i="8"/>
  <c r="J47" i="8"/>
  <c r="J86" i="8"/>
  <c r="E13" i="8"/>
  <c r="F13" i="8" s="1"/>
  <c r="L13" i="8" s="1"/>
  <c r="N13" i="8" s="1"/>
  <c r="J13" i="8"/>
  <c r="F42" i="8"/>
  <c r="L42" i="8" s="1"/>
  <c r="N42" i="8" s="1"/>
  <c r="J59" i="8"/>
  <c r="E59" i="8"/>
  <c r="F59" i="8" s="1"/>
  <c r="L59" i="8" s="1"/>
  <c r="N59" i="8" s="1"/>
  <c r="J74" i="8"/>
  <c r="J87" i="8"/>
  <c r="E87" i="8"/>
  <c r="J90" i="8"/>
  <c r="J112" i="8"/>
  <c r="F112" i="8"/>
  <c r="L112" i="8" s="1"/>
  <c r="N112" i="8" s="1"/>
  <c r="E112" i="8"/>
  <c r="E119" i="8"/>
  <c r="F119" i="8"/>
  <c r="L119" i="8" s="1"/>
  <c r="N119" i="8" s="1"/>
  <c r="J119" i="8"/>
  <c r="J51" i="8"/>
  <c r="J58" i="8"/>
  <c r="E69" i="8"/>
  <c r="F69" i="8" s="1"/>
  <c r="L69" i="8" s="1"/>
  <c r="N69" i="8" s="1"/>
  <c r="J69" i="8"/>
  <c r="F81" i="8"/>
  <c r="L81" i="8" s="1"/>
  <c r="N81" i="8" s="1"/>
  <c r="E81" i="8"/>
  <c r="J81" i="8"/>
  <c r="E14" i="8"/>
  <c r="E17" i="8"/>
  <c r="F17" i="8" s="1"/>
  <c r="J17" i="8"/>
  <c r="J22" i="8"/>
  <c r="F23" i="8"/>
  <c r="L23" i="8" s="1"/>
  <c r="N23" i="8" s="1"/>
  <c r="F29" i="8"/>
  <c r="L29" i="8" s="1"/>
  <c r="N29" i="8" s="1"/>
  <c r="E29" i="8"/>
  <c r="F34" i="8"/>
  <c r="L34" i="8" s="1"/>
  <c r="N34" i="8" s="1"/>
  <c r="J35" i="8"/>
  <c r="E35" i="8"/>
  <c r="F35" i="8" s="1"/>
  <c r="L35" i="8" s="1"/>
  <c r="N35" i="8" s="1"/>
  <c r="E37" i="8"/>
  <c r="F37" i="8" s="1"/>
  <c r="L37" i="8" s="1"/>
  <c r="N37" i="8" s="1"/>
  <c r="F45" i="8"/>
  <c r="L45" i="8" s="1"/>
  <c r="N45" i="8" s="1"/>
  <c r="J45" i="8"/>
  <c r="E47" i="8"/>
  <c r="F47" i="8" s="1"/>
  <c r="L47" i="8" s="1"/>
  <c r="N47" i="8" s="1"/>
  <c r="E51" i="8"/>
  <c r="F51" i="8" s="1"/>
  <c r="L51" i="8" s="1"/>
  <c r="N51" i="8" s="1"/>
  <c r="F58" i="8"/>
  <c r="L58" i="8" s="1"/>
  <c r="N58" i="8" s="1"/>
  <c r="J75" i="8"/>
  <c r="E75" i="8"/>
  <c r="F75" i="8" s="1"/>
  <c r="L75" i="8" s="1"/>
  <c r="N75" i="8" s="1"/>
  <c r="F86" i="8"/>
  <c r="L86" i="8" s="1"/>
  <c r="N86" i="8" s="1"/>
  <c r="F92" i="8"/>
  <c r="L92" i="8" s="1"/>
  <c r="N92" i="8" s="1"/>
  <c r="J104" i="8"/>
  <c r="F104" i="8"/>
  <c r="L104" i="8" s="1"/>
  <c r="N104" i="8" s="1"/>
  <c r="E104" i="8"/>
  <c r="F110" i="8"/>
  <c r="L110" i="8" s="1"/>
  <c r="N110" i="8" s="1"/>
  <c r="J110" i="8"/>
  <c r="E110" i="8"/>
  <c r="J160" i="8"/>
  <c r="E160" i="8"/>
  <c r="F160" i="8" s="1"/>
  <c r="L160" i="8" s="1"/>
  <c r="N160" i="8" s="1"/>
  <c r="E162" i="8"/>
  <c r="F162" i="8" s="1"/>
  <c r="L162" i="8" s="1"/>
  <c r="N162" i="8" s="1"/>
  <c r="J162" i="8"/>
  <c r="F14" i="8"/>
  <c r="E30" i="8"/>
  <c r="F30" i="8" s="1"/>
  <c r="L30" i="8" s="1"/>
  <c r="N30" i="8" s="1"/>
  <c r="J30" i="8"/>
  <c r="E38" i="8"/>
  <c r="F38" i="8" s="1"/>
  <c r="L38" i="8" s="1"/>
  <c r="N38" i="8" s="1"/>
  <c r="J38" i="8"/>
  <c r="J42" i="8"/>
  <c r="F49" i="8"/>
  <c r="L49" i="8" s="1"/>
  <c r="N49" i="8" s="1"/>
  <c r="J49" i="8"/>
  <c r="E61" i="8"/>
  <c r="F61" i="8" s="1"/>
  <c r="J61" i="8"/>
  <c r="E103" i="8"/>
  <c r="F103" i="8" s="1"/>
  <c r="L103" i="8" s="1"/>
  <c r="N103" i="8" s="1"/>
  <c r="J103" i="8"/>
  <c r="F21" i="8"/>
  <c r="L21" i="8" s="1"/>
  <c r="N21" i="8" s="1"/>
  <c r="J21" i="8"/>
  <c r="F33" i="8"/>
  <c r="J33" i="8"/>
  <c r="F41" i="8"/>
  <c r="L41" i="8" s="1"/>
  <c r="N41" i="8" s="1"/>
  <c r="J41" i="8"/>
  <c r="J46" i="8"/>
  <c r="E62" i="8"/>
  <c r="F62" i="8" s="1"/>
  <c r="J62" i="8"/>
  <c r="J66" i="8"/>
  <c r="E70" i="8"/>
  <c r="F70" i="8" s="1"/>
  <c r="L70" i="8" s="1"/>
  <c r="N70" i="8" s="1"/>
  <c r="J70" i="8"/>
  <c r="E95" i="8"/>
  <c r="F95" i="8"/>
  <c r="L95" i="8" s="1"/>
  <c r="N95" i="8" s="1"/>
  <c r="E146" i="8"/>
  <c r="F146" i="8" s="1"/>
  <c r="L146" i="8" s="1"/>
  <c r="N146" i="8" s="1"/>
  <c r="J152" i="8"/>
  <c r="E152" i="8"/>
  <c r="F152" i="8" s="1"/>
  <c r="L152" i="8" s="1"/>
  <c r="N152" i="8" s="1"/>
  <c r="E154" i="8"/>
  <c r="F154" i="8" s="1"/>
  <c r="L154" i="8" s="1"/>
  <c r="J67" i="8"/>
  <c r="E67" i="8"/>
  <c r="F67" i="8" s="1"/>
  <c r="L67" i="8" s="1"/>
  <c r="N67" i="8" s="1"/>
  <c r="E82" i="8"/>
  <c r="F82" i="8" s="1"/>
  <c r="J82" i="8"/>
  <c r="E89" i="8"/>
  <c r="F89" i="8" s="1"/>
  <c r="L89" i="8" s="1"/>
  <c r="J92" i="8"/>
  <c r="E92" i="8"/>
  <c r="F94" i="8"/>
  <c r="L94" i="8" s="1"/>
  <c r="N94" i="8" s="1"/>
  <c r="J94" i="8"/>
  <c r="J100" i="8"/>
  <c r="F100" i="8"/>
  <c r="E105" i="8"/>
  <c r="F105" i="8" s="1"/>
  <c r="L105" i="8" s="1"/>
  <c r="N105" i="8" s="1"/>
  <c r="F142" i="8"/>
  <c r="L142" i="8" s="1"/>
  <c r="N142" i="8" s="1"/>
  <c r="E142" i="8"/>
  <c r="F53" i="8"/>
  <c r="L53" i="8" s="1"/>
  <c r="N53" i="8" s="1"/>
  <c r="J53" i="8"/>
  <c r="F57" i="8"/>
  <c r="L57" i="8" s="1"/>
  <c r="N57" i="8" s="1"/>
  <c r="J57" i="8"/>
  <c r="F73" i="8"/>
  <c r="L73" i="8" s="1"/>
  <c r="N73" i="8" s="1"/>
  <c r="J73" i="8"/>
  <c r="F85" i="8"/>
  <c r="J85" i="8"/>
  <c r="J96" i="8"/>
  <c r="F96" i="8"/>
  <c r="L96" i="8" s="1"/>
  <c r="N96" i="8" s="1"/>
  <c r="F98" i="8"/>
  <c r="L98" i="8" s="1"/>
  <c r="N98" i="8" s="1"/>
  <c r="J98" i="8"/>
  <c r="J140" i="8"/>
  <c r="F140" i="8"/>
  <c r="E140" i="8"/>
  <c r="J99" i="8"/>
  <c r="E111" i="8"/>
  <c r="F111" i="8" s="1"/>
  <c r="L111" i="8" s="1"/>
  <c r="N111" i="8" s="1"/>
  <c r="J111" i="8"/>
  <c r="F116" i="8"/>
  <c r="L116" i="8" s="1"/>
  <c r="N116" i="8" s="1"/>
  <c r="F118" i="8"/>
  <c r="J118" i="8"/>
  <c r="E120" i="8"/>
  <c r="F126" i="8"/>
  <c r="L126" i="8" s="1"/>
  <c r="N126" i="8" s="1"/>
  <c r="J126" i="8"/>
  <c r="E132" i="8"/>
  <c r="J135" i="8"/>
  <c r="F148" i="8"/>
  <c r="F156" i="8"/>
  <c r="L156" i="8" s="1"/>
  <c r="N156" i="8" s="1"/>
  <c r="E159" i="8"/>
  <c r="F159" i="8" s="1"/>
  <c r="L159" i="8" s="1"/>
  <c r="N159" i="8" s="1"/>
  <c r="J159" i="8"/>
  <c r="F163" i="8"/>
  <c r="L163" i="8" s="1"/>
  <c r="N163" i="8" s="1"/>
  <c r="F164" i="8"/>
  <c r="L164" i="8" s="1"/>
  <c r="N164" i="8" s="1"/>
  <c r="E168" i="8"/>
  <c r="F168" i="8" s="1"/>
  <c r="L168" i="8" s="1"/>
  <c r="N168" i="8" s="1"/>
  <c r="E191" i="8"/>
  <c r="F191" i="8" s="1"/>
  <c r="E203" i="8"/>
  <c r="F203" i="8" s="1"/>
  <c r="F120" i="8"/>
  <c r="L120" i="8" s="1"/>
  <c r="F132" i="8"/>
  <c r="L132" i="8" s="1"/>
  <c r="F134" i="8"/>
  <c r="L134" i="8" s="1"/>
  <c r="N134" i="8" s="1"/>
  <c r="J134" i="8"/>
  <c r="F150" i="8"/>
  <c r="J150" i="8"/>
  <c r="F158" i="8"/>
  <c r="L158" i="8" s="1"/>
  <c r="N158" i="8" s="1"/>
  <c r="J158" i="8"/>
  <c r="F166" i="8"/>
  <c r="L166" i="8" s="1"/>
  <c r="N166" i="8" s="1"/>
  <c r="J166" i="8"/>
  <c r="F170" i="8"/>
  <c r="L170" i="8" s="1"/>
  <c r="N170" i="8" s="1"/>
  <c r="J170" i="8"/>
  <c r="E183" i="8"/>
  <c r="F183" i="8"/>
  <c r="L183" i="8" s="1"/>
  <c r="N183" i="8" s="1"/>
  <c r="F122" i="8"/>
  <c r="L122" i="8" s="1"/>
  <c r="N122" i="8" s="1"/>
  <c r="J122" i="8"/>
  <c r="E147" i="8"/>
  <c r="F147" i="8" s="1"/>
  <c r="L147" i="8" s="1"/>
  <c r="N147" i="8" s="1"/>
  <c r="J147" i="8"/>
  <c r="E155" i="8"/>
  <c r="F155" i="8" s="1"/>
  <c r="L155" i="8" s="1"/>
  <c r="N155" i="8" s="1"/>
  <c r="J155" i="8"/>
  <c r="J163" i="8"/>
  <c r="E175" i="8"/>
  <c r="F175" i="8" s="1"/>
  <c r="L175" i="8" s="1"/>
  <c r="E167" i="8"/>
  <c r="F167" i="8" s="1"/>
  <c r="L167" i="8" s="1"/>
  <c r="N167" i="8" s="1"/>
  <c r="J167" i="8"/>
  <c r="F174" i="8"/>
  <c r="L174" i="8" s="1"/>
  <c r="N174" i="8" s="1"/>
  <c r="J174" i="8"/>
  <c r="E176" i="8"/>
  <c r="F176" i="8" s="1"/>
  <c r="L176" i="8" s="1"/>
  <c r="F190" i="8"/>
  <c r="L190" i="8" s="1"/>
  <c r="N190" i="8" s="1"/>
  <c r="J190" i="8"/>
  <c r="F195" i="8"/>
  <c r="L195" i="8" s="1"/>
  <c r="N195" i="8" s="1"/>
  <c r="J195" i="8"/>
  <c r="E197" i="8"/>
  <c r="F197" i="8" s="1"/>
  <c r="L197" i="8" s="1"/>
  <c r="E199" i="8"/>
  <c r="F199" i="8" s="1"/>
  <c r="J179" i="8"/>
  <c r="E192" i="8"/>
  <c r="F192" i="8" s="1"/>
  <c r="L192" i="8" s="1"/>
  <c r="N192" i="8" s="1"/>
  <c r="J192" i="8"/>
  <c r="E200" i="8"/>
  <c r="F200" i="8" s="1"/>
  <c r="L200" i="8" s="1"/>
  <c r="N200" i="8" s="1"/>
  <c r="J200" i="8"/>
  <c r="F178" i="8"/>
  <c r="L178" i="8" s="1"/>
  <c r="N178" i="8" s="1"/>
  <c r="J178" i="8"/>
  <c r="J199" i="8"/>
  <c r="E212" i="8"/>
  <c r="F212" i="8" s="1"/>
  <c r="N28" i="7"/>
  <c r="N36" i="7"/>
  <c r="N44" i="7"/>
  <c r="N48" i="7"/>
  <c r="N40" i="7"/>
  <c r="N42" i="7"/>
  <c r="N46" i="7"/>
  <c r="N62" i="7"/>
  <c r="N116" i="7"/>
  <c r="N122" i="7"/>
  <c r="N22" i="7"/>
  <c r="N30" i="7"/>
  <c r="N38" i="7"/>
  <c r="N39" i="7"/>
  <c r="N47" i="7"/>
  <c r="N64" i="7"/>
  <c r="N72" i="7"/>
  <c r="N74" i="7"/>
  <c r="N121" i="7"/>
  <c r="N153" i="7"/>
  <c r="N160" i="7"/>
  <c r="J13" i="7"/>
  <c r="E13" i="7"/>
  <c r="F13" i="7" s="1"/>
  <c r="L13" i="7" s="1"/>
  <c r="N13" i="7" s="1"/>
  <c r="N17" i="7"/>
  <c r="N21" i="7"/>
  <c r="N23" i="7"/>
  <c r="N29" i="7"/>
  <c r="N33" i="7"/>
  <c r="N35" i="7"/>
  <c r="N37" i="7"/>
  <c r="N51" i="7"/>
  <c r="N63" i="7"/>
  <c r="N82" i="7"/>
  <c r="N99" i="7"/>
  <c r="N103" i="7"/>
  <c r="N110" i="7"/>
  <c r="N112" i="7"/>
  <c r="N120" i="7"/>
  <c r="N161" i="7"/>
  <c r="N49" i="7"/>
  <c r="N70" i="7"/>
  <c r="N163" i="7"/>
  <c r="N164" i="7"/>
  <c r="N168" i="7"/>
  <c r="N203" i="7"/>
  <c r="N61" i="7"/>
  <c r="N69" i="7"/>
  <c r="N86" i="7"/>
  <c r="N89" i="7"/>
  <c r="N105" i="7"/>
  <c r="N111" i="7"/>
  <c r="N155" i="7"/>
  <c r="N156" i="7"/>
  <c r="N158" i="7"/>
  <c r="N60" i="7"/>
  <c r="N80" i="7"/>
  <c r="N132" i="7"/>
  <c r="N134" i="7"/>
  <c r="N169" i="7"/>
  <c r="N57" i="7"/>
  <c r="N73" i="7"/>
  <c r="N85" i="7"/>
  <c r="N90" i="7"/>
  <c r="N98" i="7"/>
  <c r="N148" i="7"/>
  <c r="N94" i="7"/>
  <c r="N119" i="7"/>
  <c r="N142" i="7"/>
  <c r="N146" i="7"/>
  <c r="N154" i="7"/>
  <c r="N162" i="7"/>
  <c r="N180" i="7"/>
  <c r="N202" i="7"/>
  <c r="N159" i="7"/>
  <c r="N183" i="7"/>
  <c r="N166" i="7"/>
  <c r="N170" i="7"/>
  <c r="N214" i="7"/>
  <c r="N167" i="7"/>
  <c r="N174" i="7"/>
  <c r="N190" i="7"/>
  <c r="N195" i="7"/>
  <c r="N210" i="7"/>
  <c r="N199" i="7"/>
  <c r="K31" i="8" l="1"/>
  <c r="K121" i="8"/>
  <c r="K155" i="8"/>
  <c r="K99" i="8"/>
  <c r="K113" i="8"/>
  <c r="K19" i="8"/>
  <c r="K149" i="8"/>
  <c r="K169" i="8"/>
  <c r="K39" i="8"/>
  <c r="K87" i="8"/>
  <c r="K64" i="8"/>
  <c r="K165" i="8"/>
  <c r="K83" i="8"/>
  <c r="K180" i="8"/>
  <c r="K202" i="8"/>
  <c r="K124" i="8"/>
  <c r="K48" i="8"/>
  <c r="K153" i="8"/>
  <c r="K194" i="8"/>
  <c r="K173" i="8"/>
  <c r="K88" i="8"/>
  <c r="K84" i="8"/>
  <c r="K211" i="8"/>
  <c r="K177" i="8"/>
  <c r="K40" i="8"/>
  <c r="K179" i="8"/>
  <c r="K161" i="8"/>
  <c r="K68" i="8"/>
  <c r="K28" i="8"/>
  <c r="K192" i="8"/>
  <c r="K41" i="8"/>
  <c r="K21" i="8"/>
  <c r="K174" i="8"/>
  <c r="K94" i="8"/>
  <c r="N210" i="8"/>
  <c r="K168" i="8"/>
  <c r="K36" i="8"/>
  <c r="K93" i="8"/>
  <c r="K96" i="8"/>
  <c r="K156" i="8"/>
  <c r="K66" i="8"/>
  <c r="K46" i="8"/>
  <c r="N157" i="8"/>
  <c r="K110" i="8"/>
  <c r="K198" i="8"/>
  <c r="K22" i="8"/>
  <c r="K214" i="8"/>
  <c r="K125" i="8"/>
  <c r="K101" i="8"/>
  <c r="K135" i="8"/>
  <c r="N40" i="8"/>
  <c r="K181" i="8"/>
  <c r="K45" i="8"/>
  <c r="K97" i="8"/>
  <c r="K32" i="8"/>
  <c r="K105" i="8"/>
  <c r="K200" i="8"/>
  <c r="K170" i="8"/>
  <c r="K158" i="8"/>
  <c r="K134" i="8"/>
  <c r="K70" i="8"/>
  <c r="N154" i="8"/>
  <c r="K154" i="8"/>
  <c r="K92" i="8"/>
  <c r="K49" i="8"/>
  <c r="K60" i="8"/>
  <c r="K164" i="8"/>
  <c r="K44" i="8"/>
  <c r="K34" i="8"/>
  <c r="K190" i="8"/>
  <c r="K159" i="8"/>
  <c r="K111" i="8"/>
  <c r="K98" i="8"/>
  <c r="K57" i="8"/>
  <c r="K104" i="8"/>
  <c r="K112" i="8"/>
  <c r="K147" i="8"/>
  <c r="K90" i="8"/>
  <c r="K23" i="8"/>
  <c r="N175" i="8"/>
  <c r="K175" i="8"/>
  <c r="N89" i="8"/>
  <c r="K89" i="8"/>
  <c r="K142" i="8"/>
  <c r="K95" i="8"/>
  <c r="K30" i="8"/>
  <c r="K160" i="8"/>
  <c r="K75" i="8"/>
  <c r="K35" i="8"/>
  <c r="K81" i="8"/>
  <c r="K58" i="8"/>
  <c r="K59" i="8"/>
  <c r="K167" i="8"/>
  <c r="K163" i="8"/>
  <c r="K67" i="8"/>
  <c r="K103" i="8"/>
  <c r="K42" i="8"/>
  <c r="K146" i="8"/>
  <c r="K69" i="8"/>
  <c r="K74" i="8"/>
  <c r="K13" i="8"/>
  <c r="K86" i="8"/>
  <c r="N120" i="8"/>
  <c r="K120" i="8"/>
  <c r="K116" i="8"/>
  <c r="K162" i="8"/>
  <c r="K178" i="8"/>
  <c r="N197" i="8"/>
  <c r="K197" i="8"/>
  <c r="K195" i="8"/>
  <c r="N176" i="8"/>
  <c r="K176" i="8"/>
  <c r="K122" i="8"/>
  <c r="K166" i="8"/>
  <c r="N132" i="8"/>
  <c r="K132" i="8"/>
  <c r="K126" i="8"/>
  <c r="K73" i="8"/>
  <c r="K53" i="8"/>
  <c r="K183" i="8"/>
  <c r="K152" i="8"/>
  <c r="K38" i="8"/>
  <c r="K51" i="8"/>
  <c r="K119" i="8"/>
  <c r="K47" i="8"/>
  <c r="K37" i="8"/>
  <c r="K29" i="8"/>
  <c r="N150" i="7"/>
  <c r="N84" i="7"/>
  <c r="N212" i="7"/>
  <c r="N175" i="7"/>
  <c r="N147" i="7"/>
  <c r="N191" i="7"/>
  <c r="N124" i="7"/>
  <c r="N176" i="7"/>
  <c r="N66" i="7"/>
  <c r="N45" i="7"/>
  <c r="K13" i="7"/>
  <c r="N197" i="7"/>
  <c r="N58" i="7"/>
  <c r="N31" i="7"/>
  <c r="N19" i="7"/>
  <c r="H259" i="6" l="1"/>
  <c r="P223" i="5"/>
  <c r="M238" i="5"/>
  <c r="Q156" i="6" l="1"/>
  <c r="P29" i="6" l="1"/>
  <c r="D215" i="6"/>
  <c r="D216" i="6"/>
  <c r="D217" i="6"/>
  <c r="D218" i="6"/>
  <c r="C14" i="6"/>
  <c r="C15" i="6"/>
  <c r="C16" i="6"/>
  <c r="C17" i="6"/>
  <c r="C18" i="6"/>
  <c r="C19" i="6"/>
  <c r="E19" i="6" s="1"/>
  <c r="C20" i="6"/>
  <c r="C21" i="6"/>
  <c r="C22" i="6"/>
  <c r="C23" i="6"/>
  <c r="C24" i="6"/>
  <c r="C25" i="6"/>
  <c r="C26" i="6"/>
  <c r="C27" i="6"/>
  <c r="C28" i="6"/>
  <c r="C29" i="6"/>
  <c r="C30" i="6"/>
  <c r="C31" i="6"/>
  <c r="E31" i="6" s="1"/>
  <c r="C32" i="6"/>
  <c r="E32" i="6" s="1"/>
  <c r="C33" i="6"/>
  <c r="C34" i="6"/>
  <c r="E34" i="6" s="1"/>
  <c r="C35" i="6"/>
  <c r="C36" i="6"/>
  <c r="C37" i="6"/>
  <c r="C38" i="6"/>
  <c r="C39" i="6"/>
  <c r="C40" i="6"/>
  <c r="C41" i="6"/>
  <c r="E41" i="6" s="1"/>
  <c r="C42" i="6"/>
  <c r="C43" i="6"/>
  <c r="C44" i="6"/>
  <c r="C45" i="6"/>
  <c r="E45" i="6" s="1"/>
  <c r="C46" i="6"/>
  <c r="C47" i="6"/>
  <c r="C48" i="6"/>
  <c r="C49" i="6"/>
  <c r="C50" i="6"/>
  <c r="C51" i="6"/>
  <c r="C52" i="6"/>
  <c r="C53" i="6"/>
  <c r="C54" i="6"/>
  <c r="C55" i="6"/>
  <c r="C56" i="6"/>
  <c r="C57" i="6"/>
  <c r="E57" i="6" s="1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E72" i="6" s="1"/>
  <c r="C73" i="6"/>
  <c r="C74" i="6"/>
  <c r="C75" i="6"/>
  <c r="C76" i="6"/>
  <c r="C77" i="6"/>
  <c r="C78" i="6"/>
  <c r="C79" i="6"/>
  <c r="C80" i="6"/>
  <c r="C81" i="6"/>
  <c r="C82" i="6"/>
  <c r="C83" i="6"/>
  <c r="C84" i="6"/>
  <c r="E84" i="6" s="1"/>
  <c r="C85" i="6"/>
  <c r="C86" i="6"/>
  <c r="C87" i="6"/>
  <c r="C88" i="6"/>
  <c r="E88" i="6" s="1"/>
  <c r="C89" i="6"/>
  <c r="C90" i="6"/>
  <c r="C91" i="6"/>
  <c r="C92" i="6"/>
  <c r="C93" i="6"/>
  <c r="E93" i="6" s="1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E110" i="6" s="1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E160" i="6" s="1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E191" i="6" s="1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13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E46" i="6"/>
  <c r="E167" i="6"/>
  <c r="F81" i="6" l="1"/>
  <c r="L81" i="6" s="1"/>
  <c r="K81" i="6" s="1"/>
  <c r="F22" i="6"/>
  <c r="L22" i="6" s="1"/>
  <c r="K22" i="6" s="1"/>
  <c r="F84" i="6"/>
  <c r="L84" i="6" s="1"/>
  <c r="K84" i="6" s="1"/>
  <c r="F32" i="6"/>
  <c r="L32" i="6" s="1"/>
  <c r="K32" i="6" s="1"/>
  <c r="F211" i="6"/>
  <c r="L211" i="6" s="1"/>
  <c r="N211" i="6" s="1"/>
  <c r="F135" i="6"/>
  <c r="L135" i="6" s="1"/>
  <c r="K135" i="6" s="1"/>
  <c r="F178" i="6"/>
  <c r="L178" i="6" s="1"/>
  <c r="K178" i="6" s="1"/>
  <c r="F121" i="6"/>
  <c r="L121" i="6" s="1"/>
  <c r="N121" i="6" s="1"/>
  <c r="E22" i="6"/>
  <c r="F41" i="6"/>
  <c r="L41" i="6" s="1"/>
  <c r="K41" i="6" s="1"/>
  <c r="E121" i="6"/>
  <c r="F163" i="6"/>
  <c r="L163" i="6" s="1"/>
  <c r="K163" i="6" s="1"/>
  <c r="F191" i="6"/>
  <c r="L191" i="6" s="1"/>
  <c r="K191" i="6" s="1"/>
  <c r="F46" i="6"/>
  <c r="L46" i="6" s="1"/>
  <c r="K46" i="6" s="1"/>
  <c r="F96" i="6"/>
  <c r="L96" i="6" s="1"/>
  <c r="K96" i="6" s="1"/>
  <c r="F160" i="6"/>
  <c r="L160" i="6" s="1"/>
  <c r="K160" i="6" s="1"/>
  <c r="F116" i="6"/>
  <c r="L116" i="6" s="1"/>
  <c r="K116" i="6" s="1"/>
  <c r="F104" i="6"/>
  <c r="L104" i="6" s="1"/>
  <c r="N104" i="6" s="1"/>
  <c r="F72" i="6"/>
  <c r="L72" i="6" s="1"/>
  <c r="K72" i="6" s="1"/>
  <c r="F68" i="6"/>
  <c r="L68" i="6" s="1"/>
  <c r="K68" i="6" s="1"/>
  <c r="E68" i="6"/>
  <c r="E178" i="6"/>
  <c r="E119" i="6"/>
  <c r="F119" i="6" s="1"/>
  <c r="L119" i="6" s="1"/>
  <c r="N119" i="6" s="1"/>
  <c r="E28" i="6"/>
  <c r="F28" i="6" s="1"/>
  <c r="F88" i="6"/>
  <c r="L88" i="6" s="1"/>
  <c r="K88" i="6" s="1"/>
  <c r="E211" i="6"/>
  <c r="F19" i="6"/>
  <c r="E21" i="6"/>
  <c r="F21" i="6" s="1"/>
  <c r="F57" i="6"/>
  <c r="E81" i="6"/>
  <c r="E87" i="6"/>
  <c r="F34" i="6"/>
  <c r="F45" i="6"/>
  <c r="F87" i="6"/>
  <c r="F110" i="6"/>
  <c r="F93" i="6"/>
  <c r="E111" i="6"/>
  <c r="F111" i="6" s="1"/>
  <c r="F126" i="6"/>
  <c r="E126" i="6"/>
  <c r="F31" i="6"/>
  <c r="E96" i="6"/>
  <c r="E99" i="6"/>
  <c r="F99" i="6"/>
  <c r="E104" i="6"/>
  <c r="E116" i="6"/>
  <c r="E177" i="6"/>
  <c r="F177" i="6" s="1"/>
  <c r="F118" i="6"/>
  <c r="E118" i="6"/>
  <c r="E135" i="6"/>
  <c r="F181" i="6"/>
  <c r="E181" i="6"/>
  <c r="E194" i="6"/>
  <c r="F194" i="6" s="1"/>
  <c r="E163" i="6"/>
  <c r="F167" i="6"/>
  <c r="E214" i="6"/>
  <c r="F214" i="6"/>
  <c r="C14" i="5"/>
  <c r="C17" i="5"/>
  <c r="C19" i="5"/>
  <c r="C20" i="5"/>
  <c r="C21" i="5"/>
  <c r="C22" i="5"/>
  <c r="C23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4" i="5"/>
  <c r="C45" i="5"/>
  <c r="C46" i="5"/>
  <c r="C47" i="5"/>
  <c r="C48" i="5"/>
  <c r="C49" i="5"/>
  <c r="C51" i="5"/>
  <c r="C53" i="5"/>
  <c r="C57" i="5"/>
  <c r="C58" i="5"/>
  <c r="C59" i="5"/>
  <c r="C60" i="5"/>
  <c r="C61" i="5"/>
  <c r="C62" i="5"/>
  <c r="C63" i="5"/>
  <c r="C64" i="5"/>
  <c r="C66" i="5"/>
  <c r="C67" i="5"/>
  <c r="C68" i="5"/>
  <c r="C69" i="5"/>
  <c r="C70" i="5"/>
  <c r="C71" i="5"/>
  <c r="C72" i="5"/>
  <c r="C73" i="5"/>
  <c r="C74" i="5"/>
  <c r="C75" i="5"/>
  <c r="C80" i="5"/>
  <c r="C81" i="5"/>
  <c r="C82" i="5"/>
  <c r="C83" i="5"/>
  <c r="C84" i="5"/>
  <c r="C85" i="5"/>
  <c r="C86" i="5"/>
  <c r="C87" i="5"/>
  <c r="C88" i="5"/>
  <c r="C89" i="5"/>
  <c r="C90" i="5"/>
  <c r="C92" i="5"/>
  <c r="C93" i="5"/>
  <c r="C94" i="5"/>
  <c r="C95" i="5"/>
  <c r="C96" i="5"/>
  <c r="C97" i="5"/>
  <c r="C98" i="5"/>
  <c r="C99" i="5"/>
  <c r="C100" i="5"/>
  <c r="C101" i="5"/>
  <c r="C103" i="5"/>
  <c r="C104" i="5"/>
  <c r="C105" i="5"/>
  <c r="C110" i="5"/>
  <c r="C111" i="5"/>
  <c r="C112" i="5"/>
  <c r="C113" i="5"/>
  <c r="C116" i="5"/>
  <c r="C118" i="5"/>
  <c r="C119" i="5"/>
  <c r="C120" i="5"/>
  <c r="C121" i="5"/>
  <c r="C122" i="5"/>
  <c r="C124" i="5"/>
  <c r="C125" i="5"/>
  <c r="C126" i="5"/>
  <c r="C132" i="5"/>
  <c r="C134" i="5"/>
  <c r="C135" i="5"/>
  <c r="C140" i="5"/>
  <c r="C141" i="5"/>
  <c r="C142" i="5"/>
  <c r="C146" i="5"/>
  <c r="C147" i="5"/>
  <c r="C148" i="5"/>
  <c r="C149" i="5"/>
  <c r="C150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3" i="5"/>
  <c r="C174" i="5"/>
  <c r="C175" i="5"/>
  <c r="C176" i="5"/>
  <c r="C177" i="5"/>
  <c r="C178" i="5"/>
  <c r="C179" i="5"/>
  <c r="C180" i="5"/>
  <c r="C181" i="5"/>
  <c r="C183" i="5"/>
  <c r="C190" i="5"/>
  <c r="C191" i="5"/>
  <c r="C192" i="5"/>
  <c r="C193" i="5"/>
  <c r="C194" i="5"/>
  <c r="C195" i="5"/>
  <c r="C197" i="5"/>
  <c r="C198" i="5"/>
  <c r="C199" i="5"/>
  <c r="C200" i="5"/>
  <c r="C202" i="5"/>
  <c r="C203" i="5"/>
  <c r="C210" i="5"/>
  <c r="C211" i="5"/>
  <c r="C212" i="5"/>
  <c r="C214" i="5"/>
  <c r="C215" i="5"/>
  <c r="C216" i="5"/>
  <c r="C217" i="5"/>
  <c r="C218" i="5"/>
  <c r="C13" i="5"/>
  <c r="N22" i="6" l="1"/>
  <c r="N135" i="6"/>
  <c r="K211" i="6"/>
  <c r="N178" i="6"/>
  <c r="N84" i="6"/>
  <c r="K121" i="6"/>
  <c r="N68" i="6"/>
  <c r="N191" i="6"/>
  <c r="N160" i="6"/>
  <c r="N116" i="6"/>
  <c r="N41" i="6"/>
  <c r="N72" i="6"/>
  <c r="N88" i="6"/>
  <c r="N46" i="6"/>
  <c r="K104" i="6"/>
  <c r="L181" i="6"/>
  <c r="K181" i="6" s="1"/>
  <c r="L99" i="6"/>
  <c r="K99" i="6" s="1"/>
  <c r="L31" i="6"/>
  <c r="K31" i="6" s="1"/>
  <c r="L111" i="6"/>
  <c r="K111" i="6" s="1"/>
  <c r="L110" i="6"/>
  <c r="K110" i="6" s="1"/>
  <c r="L45" i="6"/>
  <c r="K45" i="6" s="1"/>
  <c r="L93" i="6"/>
  <c r="K93" i="6" s="1"/>
  <c r="L19" i="6"/>
  <c r="K19" i="6" s="1"/>
  <c r="L214" i="6"/>
  <c r="K214" i="6" s="1"/>
  <c r="L118" i="6"/>
  <c r="K118" i="6" s="1"/>
  <c r="L177" i="6"/>
  <c r="K177" i="6" s="1"/>
  <c r="L87" i="6"/>
  <c r="K87" i="6" s="1"/>
  <c r="L34" i="6"/>
  <c r="K34" i="6" s="1"/>
  <c r="L57" i="6"/>
  <c r="K57" i="6" s="1"/>
  <c r="L28" i="6"/>
  <c r="K28" i="6" s="1"/>
  <c r="N32" i="6"/>
  <c r="K119" i="6"/>
  <c r="N163" i="6"/>
  <c r="L167" i="6"/>
  <c r="K167" i="6" s="1"/>
  <c r="L194" i="6"/>
  <c r="K194" i="6" s="1"/>
  <c r="L126" i="6"/>
  <c r="K126" i="6" s="1"/>
  <c r="L21" i="6"/>
  <c r="K21" i="6" s="1"/>
  <c r="N96" i="6"/>
  <c r="N81" i="6"/>
  <c r="N214" i="5"/>
  <c r="D214" i="6" s="1"/>
  <c r="N178" i="5"/>
  <c r="D178" i="6" s="1"/>
  <c r="N163" i="5"/>
  <c r="D163" i="6" s="1"/>
  <c r="N118" i="5"/>
  <c r="D118" i="6" s="1"/>
  <c r="N104" i="5"/>
  <c r="D104" i="6" s="1"/>
  <c r="N99" i="5"/>
  <c r="D99" i="6" s="1"/>
  <c r="N93" i="5"/>
  <c r="D93" i="6" s="1"/>
  <c r="N88" i="5"/>
  <c r="D88" i="6" s="1"/>
  <c r="N72" i="5"/>
  <c r="D72" i="6" s="1"/>
  <c r="N68" i="5"/>
  <c r="D68" i="6" s="1"/>
  <c r="N46" i="5"/>
  <c r="D46" i="6" s="1"/>
  <c r="N41" i="5"/>
  <c r="D41" i="6" s="1"/>
  <c r="N34" i="5"/>
  <c r="D34" i="6" s="1"/>
  <c r="N31" i="5"/>
  <c r="D31" i="6" s="1"/>
  <c r="J13" i="5"/>
  <c r="I13" i="5"/>
  <c r="N99" i="6" l="1"/>
  <c r="N118" i="6"/>
  <c r="N31" i="6"/>
  <c r="N57" i="6"/>
  <c r="N110" i="6"/>
  <c r="N45" i="6"/>
  <c r="N194" i="6"/>
  <c r="N28" i="6"/>
  <c r="N21" i="6"/>
  <c r="N126" i="6"/>
  <c r="N167" i="6"/>
  <c r="N34" i="6"/>
  <c r="N87" i="6"/>
  <c r="N177" i="6"/>
  <c r="N214" i="6"/>
  <c r="N19" i="6"/>
  <c r="N93" i="6"/>
  <c r="N111" i="6"/>
  <c r="N181" i="6"/>
  <c r="N116" i="5"/>
  <c r="D116" i="6" s="1"/>
  <c r="N121" i="5"/>
  <c r="D121" i="6" s="1"/>
  <c r="N81" i="5"/>
  <c r="D81" i="6" s="1"/>
  <c r="N126" i="5"/>
  <c r="D126" i="6" s="1"/>
  <c r="N191" i="5"/>
  <c r="D191" i="6" s="1"/>
  <c r="N96" i="5"/>
  <c r="D96" i="6" s="1"/>
  <c r="N87" i="5"/>
  <c r="D87" i="6" s="1"/>
  <c r="N181" i="5"/>
  <c r="D181" i="6" s="1"/>
  <c r="P164" i="4"/>
  <c r="Q164" i="4"/>
  <c r="N135" i="5" l="1"/>
  <c r="D135" i="6" s="1"/>
  <c r="N211" i="5"/>
  <c r="D211" i="6" s="1"/>
  <c r="P131" i="4"/>
  <c r="M213" i="4" l="1"/>
  <c r="M209" i="4"/>
  <c r="M208" i="4"/>
  <c r="M207" i="4"/>
  <c r="M206" i="4"/>
  <c r="M205" i="4"/>
  <c r="M204" i="4"/>
  <c r="M201" i="4"/>
  <c r="M196" i="4"/>
  <c r="M189" i="4"/>
  <c r="M188" i="4"/>
  <c r="M187" i="4"/>
  <c r="M186" i="4"/>
  <c r="M185" i="4"/>
  <c r="M184" i="4"/>
  <c r="M182" i="4"/>
  <c r="M172" i="4"/>
  <c r="M171" i="4"/>
  <c r="M151" i="4"/>
  <c r="M145" i="4"/>
  <c r="M144" i="4"/>
  <c r="M143" i="4"/>
  <c r="M139" i="4"/>
  <c r="M138" i="4"/>
  <c r="M137" i="4"/>
  <c r="M136" i="4"/>
  <c r="M133" i="4"/>
  <c r="M131" i="4"/>
  <c r="M130" i="4"/>
  <c r="M129" i="4"/>
  <c r="M128" i="4"/>
  <c r="M127" i="4"/>
  <c r="M123" i="4"/>
  <c r="M117" i="4"/>
  <c r="M115" i="4"/>
  <c r="M114" i="4"/>
  <c r="M109" i="4"/>
  <c r="M108" i="4"/>
  <c r="M107" i="4"/>
  <c r="M106" i="4"/>
  <c r="M102" i="4"/>
  <c r="M91" i="4"/>
  <c r="M79" i="4"/>
  <c r="M78" i="4"/>
  <c r="M77" i="4"/>
  <c r="M76" i="4"/>
  <c r="M65" i="4"/>
  <c r="M56" i="4"/>
  <c r="M55" i="4"/>
  <c r="M54" i="4"/>
  <c r="M52" i="4"/>
  <c r="M50" i="4"/>
  <c r="M43" i="4"/>
  <c r="M27" i="4"/>
  <c r="M26" i="4"/>
  <c r="M25" i="4"/>
  <c r="M24" i="4"/>
  <c r="M18" i="4"/>
  <c r="M16" i="4"/>
  <c r="M15" i="4"/>
  <c r="I13" i="4"/>
  <c r="E13" i="4"/>
  <c r="F13" i="4" s="1"/>
  <c r="L13" i="4" s="1"/>
  <c r="D178" i="8" l="1"/>
  <c r="D214" i="8"/>
  <c r="D36" i="8"/>
  <c r="D103" i="8"/>
  <c r="D35" i="8"/>
  <c r="D90" i="8"/>
  <c r="D57" i="8"/>
  <c r="D47" i="8"/>
  <c r="N78" i="7"/>
  <c r="N145" i="7"/>
  <c r="N106" i="7"/>
  <c r="N114" i="7"/>
  <c r="N139" i="7"/>
  <c r="N201" i="7"/>
  <c r="N15" i="7"/>
  <c r="N79" i="7"/>
  <c r="N108" i="7"/>
  <c r="N185" i="7"/>
  <c r="N189" i="7"/>
  <c r="N209" i="7"/>
  <c r="N208" i="7"/>
  <c r="N24" i="7"/>
  <c r="N107" i="7"/>
  <c r="N123" i="7"/>
  <c r="N131" i="7"/>
  <c r="N188" i="7"/>
  <c r="N77" i="7"/>
  <c r="N130" i="7"/>
  <c r="N151" i="7"/>
  <c r="N52" i="7"/>
  <c r="N76" i="7"/>
  <c r="N109" i="7"/>
  <c r="N117" i="7"/>
  <c r="N138" i="7"/>
  <c r="N196" i="7"/>
  <c r="C24" i="5"/>
  <c r="C115" i="5"/>
  <c r="C131" i="5"/>
  <c r="C136" i="5"/>
  <c r="C184" i="5"/>
  <c r="C65" i="5"/>
  <c r="C16" i="5"/>
  <c r="C26" i="5"/>
  <c r="C52" i="5"/>
  <c r="C56" i="5"/>
  <c r="C76" i="5"/>
  <c r="C91" i="5"/>
  <c r="C109" i="5"/>
  <c r="C117" i="5"/>
  <c r="C129" i="5"/>
  <c r="C138" i="5"/>
  <c r="C143" i="5"/>
  <c r="C186" i="5"/>
  <c r="C196" i="5"/>
  <c r="C206" i="5"/>
  <c r="C213" i="5"/>
  <c r="C54" i="5"/>
  <c r="C107" i="5"/>
  <c r="C123" i="5"/>
  <c r="C145" i="5"/>
  <c r="C188" i="5"/>
  <c r="C27" i="5"/>
  <c r="C15" i="5"/>
  <c r="C18" i="5"/>
  <c r="C25" i="5"/>
  <c r="C43" i="5"/>
  <c r="C55" i="5"/>
  <c r="C79" i="5"/>
  <c r="C102" i="5"/>
  <c r="C108" i="5"/>
  <c r="C128" i="5"/>
  <c r="C137" i="5"/>
  <c r="C182" i="5"/>
  <c r="C185" i="5"/>
  <c r="C189" i="5"/>
  <c r="C205" i="5"/>
  <c r="C209" i="5"/>
  <c r="C208" i="5"/>
  <c r="C50" i="5"/>
  <c r="C78" i="5"/>
  <c r="C127" i="5"/>
  <c r="C172" i="5"/>
  <c r="C204" i="5"/>
  <c r="C77" i="5"/>
  <c r="C106" i="5"/>
  <c r="C114" i="5"/>
  <c r="C130" i="5"/>
  <c r="C133" i="5"/>
  <c r="C139" i="5"/>
  <c r="C144" i="5"/>
  <c r="C151" i="5"/>
  <c r="C171" i="5"/>
  <c r="C187" i="5"/>
  <c r="C201" i="5"/>
  <c r="C207" i="5"/>
  <c r="N13" i="4"/>
  <c r="J13" i="4"/>
  <c r="D93" i="8" l="1"/>
  <c r="D117" i="8"/>
  <c r="D145" i="8"/>
  <c r="D88" i="8"/>
  <c r="D191" i="8"/>
  <c r="L191" i="8" s="1"/>
  <c r="D52" i="8"/>
  <c r="D196" i="8"/>
  <c r="D106" i="8"/>
  <c r="D181" i="8"/>
  <c r="D193" i="8"/>
  <c r="L193" i="8" s="1"/>
  <c r="D166" i="8"/>
  <c r="D147" i="8"/>
  <c r="D111" i="8"/>
  <c r="D110" i="8"/>
  <c r="D73" i="8"/>
  <c r="D39" i="8"/>
  <c r="D160" i="8"/>
  <c r="D124" i="8"/>
  <c r="D212" i="8"/>
  <c r="L212" i="8" s="1"/>
  <c r="D157" i="8"/>
  <c r="D98" i="8"/>
  <c r="D203" i="8"/>
  <c r="L203" i="8" s="1"/>
  <c r="D149" i="8"/>
  <c r="D202" i="8"/>
  <c r="D179" i="8"/>
  <c r="D104" i="8"/>
  <c r="D17" i="8"/>
  <c r="L17" i="8" s="1"/>
  <c r="D22" i="8"/>
  <c r="D75" i="8"/>
  <c r="D100" i="8"/>
  <c r="L100" i="8" s="1"/>
  <c r="D158" i="8"/>
  <c r="D87" i="8"/>
  <c r="D92" i="8"/>
  <c r="D45" i="8"/>
  <c r="D40" i="8"/>
  <c r="D121" i="8"/>
  <c r="D72" i="8"/>
  <c r="L72" i="8" s="1"/>
  <c r="D13" i="8"/>
  <c r="D13" i="5"/>
  <c r="E13" i="5" s="1"/>
  <c r="F13" i="5" s="1"/>
  <c r="L13" i="5" s="1"/>
  <c r="D33" i="8"/>
  <c r="L33" i="8" s="1"/>
  <c r="D19" i="8"/>
  <c r="D66" i="8"/>
  <c r="D167" i="8"/>
  <c r="D211" i="8"/>
  <c r="D86" i="8"/>
  <c r="D183" i="8"/>
  <c r="D116" i="8"/>
  <c r="D81" i="8"/>
  <c r="D83" i="8"/>
  <c r="D94" i="8"/>
  <c r="D31" i="8"/>
  <c r="N36" i="5"/>
  <c r="D36" i="6" s="1"/>
  <c r="E36" i="6" s="1"/>
  <c r="F36" i="6" s="1"/>
  <c r="L36" i="6" s="1"/>
  <c r="D190" i="8"/>
  <c r="D180" i="8"/>
  <c r="D21" i="8"/>
  <c r="D168" i="8"/>
  <c r="D95" i="8"/>
  <c r="N35" i="5"/>
  <c r="D35" i="6" s="1"/>
  <c r="E35" i="6" s="1"/>
  <c r="F35" i="6" s="1"/>
  <c r="L35" i="6" s="1"/>
  <c r="D67" i="8"/>
  <c r="D177" i="8"/>
  <c r="D101" i="8"/>
  <c r="D141" i="8"/>
  <c r="L141" i="8" s="1"/>
  <c r="D58" i="8"/>
  <c r="D122" i="8"/>
  <c r="N57" i="5"/>
  <c r="D57" i="6" s="1"/>
  <c r="D150" i="8"/>
  <c r="L150" i="8" s="1"/>
  <c r="D134" i="8"/>
  <c r="D159" i="8"/>
  <c r="D74" i="8"/>
  <c r="D42" i="8"/>
  <c r="D51" i="8"/>
  <c r="D97" i="8"/>
  <c r="D198" i="8"/>
  <c r="D148" i="8"/>
  <c r="L148" i="8" s="1"/>
  <c r="D63" i="8"/>
  <c r="L63" i="8" s="1"/>
  <c r="D38" i="8"/>
  <c r="D85" i="8"/>
  <c r="L85" i="8" s="1"/>
  <c r="D49" i="8"/>
  <c r="D173" i="8"/>
  <c r="D120" i="8"/>
  <c r="D82" i="8"/>
  <c r="L82" i="8" s="1"/>
  <c r="N47" i="5"/>
  <c r="D47" i="6" s="1"/>
  <c r="E47" i="6" s="1"/>
  <c r="F47" i="6" s="1"/>
  <c r="L47" i="6" s="1"/>
  <c r="D32" i="8"/>
  <c r="D125" i="8"/>
  <c r="D200" i="8"/>
  <c r="D152" i="8"/>
  <c r="D59" i="8"/>
  <c r="D53" i="8"/>
  <c r="D197" i="8"/>
  <c r="D14" i="8"/>
  <c r="L14" i="8" s="1"/>
  <c r="D23" i="8"/>
  <c r="D68" i="8"/>
  <c r="N103" i="5"/>
  <c r="D103" i="6" s="1"/>
  <c r="E103" i="6" s="1"/>
  <c r="F103" i="6" s="1"/>
  <c r="L103" i="6" s="1"/>
  <c r="D199" i="8"/>
  <c r="L199" i="8" s="1"/>
  <c r="D142" i="8"/>
  <c r="D156" i="8"/>
  <c r="D140" i="8"/>
  <c r="L140" i="8" s="1"/>
  <c r="D132" i="8"/>
  <c r="D105" i="8"/>
  <c r="D194" i="8"/>
  <c r="D170" i="8"/>
  <c r="D20" i="8"/>
  <c r="L20" i="8" s="1"/>
  <c r="D29" i="8"/>
  <c r="D30" i="8"/>
  <c r="D71" i="8"/>
  <c r="L71" i="8" s="1"/>
  <c r="D153" i="8"/>
  <c r="D46" i="8"/>
  <c r="D64" i="8"/>
  <c r="D44" i="8"/>
  <c r="D165" i="8"/>
  <c r="D84" i="8"/>
  <c r="D48" i="8"/>
  <c r="D113" i="8"/>
  <c r="D119" i="8"/>
  <c r="D80" i="8"/>
  <c r="L80" i="8" s="1"/>
  <c r="D96" i="8"/>
  <c r="N90" i="5"/>
  <c r="D90" i="6" s="1"/>
  <c r="E90" i="6" s="1"/>
  <c r="F90" i="6" s="1"/>
  <c r="L90" i="6" s="1"/>
  <c r="D62" i="8"/>
  <c r="L62" i="8" s="1"/>
  <c r="D161" i="8"/>
  <c r="D118" i="8"/>
  <c r="L118" i="8" s="1"/>
  <c r="D37" i="8"/>
  <c r="D176" i="8"/>
  <c r="D28" i="8"/>
  <c r="D169" i="8"/>
  <c r="D192" i="8"/>
  <c r="D195" i="8"/>
  <c r="D135" i="8"/>
  <c r="D210" i="8"/>
  <c r="D154" i="8"/>
  <c r="D146" i="8"/>
  <c r="D89" i="8"/>
  <c r="D155" i="8"/>
  <c r="D69" i="8"/>
  <c r="D61" i="8"/>
  <c r="L61" i="8" s="1"/>
  <c r="D174" i="8"/>
  <c r="D175" i="8"/>
  <c r="D162" i="8"/>
  <c r="D112" i="8"/>
  <c r="N187" i="7"/>
  <c r="D187" i="8"/>
  <c r="L187" i="8" s="1"/>
  <c r="N187" i="8" s="1"/>
  <c r="N171" i="7"/>
  <c r="D171" i="8"/>
  <c r="N55" i="7"/>
  <c r="D55" i="8"/>
  <c r="N56" i="7"/>
  <c r="D56" i="8"/>
  <c r="N128" i="7"/>
  <c r="D128" i="8"/>
  <c r="D123" i="8"/>
  <c r="F138" i="8"/>
  <c r="J138" i="8"/>
  <c r="E138" i="8"/>
  <c r="J26" i="8"/>
  <c r="F114" i="8"/>
  <c r="L114" i="8" s="1"/>
  <c r="N114" i="8" s="1"/>
  <c r="E114" i="8"/>
  <c r="J114" i="8"/>
  <c r="J136" i="8"/>
  <c r="E115" i="8"/>
  <c r="F115" i="8" s="1"/>
  <c r="L115" i="8" s="1"/>
  <c r="N115" i="8" s="1"/>
  <c r="J115" i="8"/>
  <c r="E185" i="8"/>
  <c r="J185" i="8"/>
  <c r="F185" i="8"/>
  <c r="L185" i="8" s="1"/>
  <c r="N185" i="8" s="1"/>
  <c r="J108" i="8"/>
  <c r="E108" i="8"/>
  <c r="F108" i="8"/>
  <c r="L108" i="8" s="1"/>
  <c r="N108" i="8" s="1"/>
  <c r="J43" i="8"/>
  <c r="E151" i="8"/>
  <c r="F151" i="8"/>
  <c r="J151" i="8"/>
  <c r="J65" i="8"/>
  <c r="E107" i="8"/>
  <c r="J107" i="8"/>
  <c r="F107" i="8"/>
  <c r="L107" i="8" s="1"/>
  <c r="N107" i="8" s="1"/>
  <c r="N206" i="7"/>
  <c r="D206" i="8"/>
  <c r="E206" i="8" s="1"/>
  <c r="F206" i="8" s="1"/>
  <c r="L206" i="8" s="1"/>
  <c r="N206" i="8" s="1"/>
  <c r="N182" i="7"/>
  <c r="D182" i="8"/>
  <c r="E182" i="8" s="1"/>
  <c r="F182" i="8" s="1"/>
  <c r="L182" i="8" s="1"/>
  <c r="N182" i="8" s="1"/>
  <c r="D189" i="8"/>
  <c r="D108" i="8"/>
  <c r="N143" i="7"/>
  <c r="D143" i="8"/>
  <c r="E143" i="8" s="1"/>
  <c r="F143" i="8" s="1"/>
  <c r="L143" i="8" s="1"/>
  <c r="N143" i="8" s="1"/>
  <c r="D109" i="8"/>
  <c r="N65" i="7"/>
  <c r="D65" i="8"/>
  <c r="E65" i="8" s="1"/>
  <c r="F65" i="8" s="1"/>
  <c r="L65" i="8" s="1"/>
  <c r="N65" i="8" s="1"/>
  <c r="D139" i="8"/>
  <c r="D107" i="8"/>
  <c r="N43" i="7"/>
  <c r="D43" i="8"/>
  <c r="E43" i="8" s="1"/>
  <c r="F43" i="8" s="1"/>
  <c r="L43" i="8" s="1"/>
  <c r="N43" i="8" s="1"/>
  <c r="N115" i="7"/>
  <c r="D115" i="8"/>
  <c r="N91" i="7"/>
  <c r="D91" i="8"/>
  <c r="E91" i="8" s="1"/>
  <c r="F91" i="8" s="1"/>
  <c r="L91" i="8" s="1"/>
  <c r="N91" i="8" s="1"/>
  <c r="N127" i="7"/>
  <c r="D127" i="8"/>
  <c r="E127" i="8" s="1"/>
  <c r="F127" i="8" s="1"/>
  <c r="L127" i="8" s="1"/>
  <c r="N127" i="8" s="1"/>
  <c r="D77" i="8"/>
  <c r="N102" i="7"/>
  <c r="D102" i="8"/>
  <c r="E213" i="8"/>
  <c r="F213" i="8" s="1"/>
  <c r="L213" i="8" s="1"/>
  <c r="N213" i="8" s="1"/>
  <c r="J213" i="8"/>
  <c r="E196" i="8"/>
  <c r="F196" i="8"/>
  <c r="L196" i="8" s="1"/>
  <c r="N196" i="8" s="1"/>
  <c r="J196" i="8"/>
  <c r="J143" i="8"/>
  <c r="E129" i="8"/>
  <c r="F129" i="8" s="1"/>
  <c r="L129" i="8" s="1"/>
  <c r="N129" i="8" s="1"/>
  <c r="J129" i="8"/>
  <c r="J109" i="8"/>
  <c r="F109" i="8"/>
  <c r="L109" i="8" s="1"/>
  <c r="N109" i="8" s="1"/>
  <c r="E109" i="8"/>
  <c r="F76" i="8"/>
  <c r="E76" i="8"/>
  <c r="J76" i="8"/>
  <c r="E52" i="8"/>
  <c r="F52" i="8"/>
  <c r="L52" i="8" s="1"/>
  <c r="N52" i="8" s="1"/>
  <c r="J52" i="8"/>
  <c r="F16" i="8"/>
  <c r="L16" i="8" s="1"/>
  <c r="N16" i="8" s="1"/>
  <c r="J16" i="8"/>
  <c r="E16" i="8"/>
  <c r="E187" i="8"/>
  <c r="F187" i="8"/>
  <c r="J187" i="8"/>
  <c r="E139" i="8"/>
  <c r="F139" i="8"/>
  <c r="L139" i="8" s="1"/>
  <c r="N139" i="8" s="1"/>
  <c r="J139" i="8"/>
  <c r="F106" i="8"/>
  <c r="L106" i="8" s="1"/>
  <c r="N106" i="8" s="1"/>
  <c r="E106" i="8"/>
  <c r="J106" i="8"/>
  <c r="E204" i="8"/>
  <c r="F204" i="8" s="1"/>
  <c r="J204" i="8"/>
  <c r="J172" i="8"/>
  <c r="E172" i="8"/>
  <c r="F172" i="8" s="1"/>
  <c r="L172" i="8" s="1"/>
  <c r="N172" i="8" s="1"/>
  <c r="E123" i="8"/>
  <c r="J123" i="8"/>
  <c r="F123" i="8"/>
  <c r="L123" i="8" s="1"/>
  <c r="N123" i="8" s="1"/>
  <c r="J54" i="8"/>
  <c r="F209" i="8"/>
  <c r="L209" i="8" s="1"/>
  <c r="N209" i="8" s="1"/>
  <c r="E209" i="8"/>
  <c r="J209" i="8"/>
  <c r="E189" i="8"/>
  <c r="J189" i="8"/>
  <c r="F189" i="8"/>
  <c r="L189" i="8" s="1"/>
  <c r="N189" i="8" s="1"/>
  <c r="J182" i="8"/>
  <c r="J128" i="8"/>
  <c r="F128" i="8"/>
  <c r="L128" i="8" s="1"/>
  <c r="N128" i="8" s="1"/>
  <c r="E128" i="8"/>
  <c r="F102" i="8"/>
  <c r="J102" i="8"/>
  <c r="E102" i="8"/>
  <c r="J55" i="8"/>
  <c r="F55" i="8"/>
  <c r="L55" i="8" s="1"/>
  <c r="N55" i="8" s="1"/>
  <c r="E55" i="8"/>
  <c r="J25" i="8"/>
  <c r="E25" i="8"/>
  <c r="F25" i="8" s="1"/>
  <c r="L25" i="8" s="1"/>
  <c r="N25" i="8" s="1"/>
  <c r="F15" i="8"/>
  <c r="L15" i="8" s="1"/>
  <c r="N15" i="8" s="1"/>
  <c r="E15" i="8"/>
  <c r="J15" i="8"/>
  <c r="E171" i="8"/>
  <c r="F171" i="8" s="1"/>
  <c r="L171" i="8" s="1"/>
  <c r="N171" i="8" s="1"/>
  <c r="J171" i="8"/>
  <c r="J133" i="8"/>
  <c r="F77" i="8"/>
  <c r="L77" i="8" s="1"/>
  <c r="N77" i="8" s="1"/>
  <c r="J77" i="8"/>
  <c r="E77" i="8"/>
  <c r="F208" i="8"/>
  <c r="L208" i="8" s="1"/>
  <c r="N208" i="8" s="1"/>
  <c r="E208" i="8"/>
  <c r="J208" i="8"/>
  <c r="F145" i="8"/>
  <c r="L145" i="8" s="1"/>
  <c r="N145" i="8" s="1"/>
  <c r="E145" i="8"/>
  <c r="J145" i="8"/>
  <c r="J127" i="8"/>
  <c r="E78" i="8"/>
  <c r="J78" i="8"/>
  <c r="F78" i="8"/>
  <c r="L78" i="8" s="1"/>
  <c r="N78" i="8" s="1"/>
  <c r="D204" i="8"/>
  <c r="N207" i="7"/>
  <c r="D207" i="8"/>
  <c r="E207" i="8" s="1"/>
  <c r="F207" i="8" s="1"/>
  <c r="L207" i="8" s="1"/>
  <c r="N207" i="8" s="1"/>
  <c r="D201" i="8"/>
  <c r="N137" i="7"/>
  <c r="D137" i="8"/>
  <c r="E137" i="8" s="1"/>
  <c r="F137" i="8" s="1"/>
  <c r="L137" i="8" s="1"/>
  <c r="N137" i="8" s="1"/>
  <c r="D209" i="8"/>
  <c r="D24" i="8"/>
  <c r="D79" i="8"/>
  <c r="J206" i="8"/>
  <c r="E117" i="8"/>
  <c r="J117" i="8"/>
  <c r="F117" i="8"/>
  <c r="F56" i="8"/>
  <c r="L56" i="8" s="1"/>
  <c r="N56" i="8" s="1"/>
  <c r="J56" i="8"/>
  <c r="E56" i="8"/>
  <c r="J144" i="8"/>
  <c r="E144" i="8"/>
  <c r="F144" i="8" s="1"/>
  <c r="L144" i="8" s="1"/>
  <c r="N144" i="8" s="1"/>
  <c r="J188" i="8"/>
  <c r="F188" i="8"/>
  <c r="L188" i="8" s="1"/>
  <c r="N188" i="8" s="1"/>
  <c r="E188" i="8"/>
  <c r="F24" i="8"/>
  <c r="L24" i="8" s="1"/>
  <c r="N24" i="8" s="1"/>
  <c r="E24" i="8"/>
  <c r="J24" i="8"/>
  <c r="J137" i="8"/>
  <c r="J79" i="8"/>
  <c r="E79" i="8"/>
  <c r="F79" i="8"/>
  <c r="L79" i="8" s="1"/>
  <c r="N79" i="8" s="1"/>
  <c r="J201" i="8"/>
  <c r="F201" i="8"/>
  <c r="L201" i="8" s="1"/>
  <c r="N201" i="8" s="1"/>
  <c r="E201" i="8"/>
  <c r="F130" i="8"/>
  <c r="L130" i="8" s="1"/>
  <c r="N130" i="8" s="1"/>
  <c r="E130" i="8"/>
  <c r="J130" i="8"/>
  <c r="J184" i="8"/>
  <c r="E184" i="8"/>
  <c r="F184" i="8" s="1"/>
  <c r="L184" i="8" s="1"/>
  <c r="N184" i="8" s="1"/>
  <c r="E131" i="8"/>
  <c r="F131" i="8"/>
  <c r="L131" i="8" s="1"/>
  <c r="N131" i="8" s="1"/>
  <c r="J131" i="8"/>
  <c r="D188" i="8"/>
  <c r="N184" i="7"/>
  <c r="D184" i="8"/>
  <c r="N144" i="7"/>
  <c r="D144" i="8"/>
  <c r="N136" i="7"/>
  <c r="D136" i="8"/>
  <c r="E136" i="8" s="1"/>
  <c r="F136" i="8" s="1"/>
  <c r="L136" i="8" s="1"/>
  <c r="N136" i="8" s="1"/>
  <c r="N205" i="7"/>
  <c r="D205" i="8"/>
  <c r="N16" i="7"/>
  <c r="D16" i="8"/>
  <c r="N26" i="7"/>
  <c r="D26" i="8"/>
  <c r="E26" i="8" s="1"/>
  <c r="F26" i="8" s="1"/>
  <c r="L26" i="8" s="1"/>
  <c r="N26" i="8" s="1"/>
  <c r="N18" i="7"/>
  <c r="D18" i="8"/>
  <c r="N27" i="7"/>
  <c r="D27" i="8"/>
  <c r="N133" i="7"/>
  <c r="D133" i="8"/>
  <c r="E133" i="8" s="1"/>
  <c r="F133" i="8" s="1"/>
  <c r="L133" i="8" s="1"/>
  <c r="N133" i="8" s="1"/>
  <c r="D15" i="8"/>
  <c r="N172" i="7"/>
  <c r="D172" i="8"/>
  <c r="N129" i="7"/>
  <c r="D129" i="8"/>
  <c r="D76" i="8"/>
  <c r="N213" i="7"/>
  <c r="D213" i="8"/>
  <c r="N186" i="7"/>
  <c r="D186" i="8"/>
  <c r="L186" i="8" s="1"/>
  <c r="N186" i="8" s="1"/>
  <c r="D131" i="8"/>
  <c r="D114" i="8"/>
  <c r="D208" i="8"/>
  <c r="E186" i="8"/>
  <c r="F186" i="8" s="1"/>
  <c r="J186" i="8"/>
  <c r="J91" i="8"/>
  <c r="J207" i="8"/>
  <c r="J27" i="8"/>
  <c r="E27" i="8"/>
  <c r="F27" i="8" s="1"/>
  <c r="L27" i="8" s="1"/>
  <c r="N27" i="8" s="1"/>
  <c r="J205" i="8"/>
  <c r="E205" i="8"/>
  <c r="F205" i="8" s="1"/>
  <c r="L205" i="8" s="1"/>
  <c r="N205" i="8" s="1"/>
  <c r="J18" i="8"/>
  <c r="E18" i="8"/>
  <c r="F18" i="8" s="1"/>
  <c r="L18" i="8" s="1"/>
  <c r="N18" i="8" s="1"/>
  <c r="J50" i="8"/>
  <c r="D138" i="8"/>
  <c r="D130" i="8"/>
  <c r="N25" i="7"/>
  <c r="D25" i="8"/>
  <c r="N54" i="7"/>
  <c r="D54" i="8"/>
  <c r="E54" i="8" s="1"/>
  <c r="F54" i="8" s="1"/>
  <c r="L54" i="8" s="1"/>
  <c r="N54" i="8" s="1"/>
  <c r="N50" i="7"/>
  <c r="D50" i="8"/>
  <c r="E50" i="8" s="1"/>
  <c r="F50" i="8" s="1"/>
  <c r="L50" i="8" s="1"/>
  <c r="N50" i="8" s="1"/>
  <c r="D78" i="8"/>
  <c r="D254" i="7"/>
  <c r="N206" i="5"/>
  <c r="D206" i="6" s="1"/>
  <c r="N56" i="5"/>
  <c r="D56" i="6" s="1"/>
  <c r="E56" i="6" s="1"/>
  <c r="F56" i="6" s="1"/>
  <c r="E139" i="6"/>
  <c r="F139" i="6"/>
  <c r="N184" i="5"/>
  <c r="D184" i="6" s="1"/>
  <c r="N144" i="5"/>
  <c r="D144" i="6" s="1"/>
  <c r="E144" i="6" s="1"/>
  <c r="F144" i="6" s="1"/>
  <c r="N136" i="5"/>
  <c r="D136" i="6" s="1"/>
  <c r="E136" i="6" s="1"/>
  <c r="F136" i="6" s="1"/>
  <c r="N205" i="5"/>
  <c r="D205" i="6" s="1"/>
  <c r="N143" i="5"/>
  <c r="D143" i="6" s="1"/>
  <c r="E143" i="6" s="1"/>
  <c r="F143" i="6" s="1"/>
  <c r="N65" i="5"/>
  <c r="D65" i="6" s="1"/>
  <c r="E65" i="6" s="1"/>
  <c r="F65" i="6" s="1"/>
  <c r="N25" i="5"/>
  <c r="D25" i="6" s="1"/>
  <c r="E25" i="6" s="1"/>
  <c r="F25" i="6" s="1"/>
  <c r="E171" i="6"/>
  <c r="F171" i="6" s="1"/>
  <c r="N171" i="5"/>
  <c r="D171" i="6" s="1"/>
  <c r="N54" i="5"/>
  <c r="D54" i="6" s="1"/>
  <c r="E54" i="6" s="1"/>
  <c r="F54" i="6" s="1"/>
  <c r="N50" i="5"/>
  <c r="D50" i="6" s="1"/>
  <c r="E50" i="6" s="1"/>
  <c r="F50" i="6" s="1"/>
  <c r="N201" i="5"/>
  <c r="D201" i="6" s="1"/>
  <c r="N114" i="5"/>
  <c r="D114" i="6" s="1"/>
  <c r="F106" i="6"/>
  <c r="E106" i="6"/>
  <c r="N78" i="5"/>
  <c r="D78" i="6" s="1"/>
  <c r="N209" i="5"/>
  <c r="D209" i="6" s="1"/>
  <c r="N189" i="5"/>
  <c r="D189" i="6" s="1"/>
  <c r="E108" i="6"/>
  <c r="F108" i="6"/>
  <c r="N79" i="5"/>
  <c r="D79" i="6" s="1"/>
  <c r="F145" i="6"/>
  <c r="E145" i="6"/>
  <c r="N107" i="5"/>
  <c r="D107" i="6" s="1"/>
  <c r="F196" i="6"/>
  <c r="E196" i="6"/>
  <c r="N52" i="5"/>
  <c r="D52" i="6" s="1"/>
  <c r="E24" i="6"/>
  <c r="F24" i="6"/>
  <c r="N204" i="5"/>
  <c r="D204" i="6" s="1"/>
  <c r="E204" i="6" s="1"/>
  <c r="F204" i="6" s="1"/>
  <c r="L204" i="6" s="1"/>
  <c r="K204" i="6" s="1"/>
  <c r="N207" i="5"/>
  <c r="D207" i="6" s="1"/>
  <c r="E207" i="6" s="1"/>
  <c r="F207" i="6" s="1"/>
  <c r="N137" i="5"/>
  <c r="D137" i="6" s="1"/>
  <c r="E137" i="6" s="1"/>
  <c r="F137" i="6" s="1"/>
  <c r="N16" i="5"/>
  <c r="D16" i="6" s="1"/>
  <c r="E16" i="6" s="1"/>
  <c r="F16" i="6" s="1"/>
  <c r="N26" i="5"/>
  <c r="D26" i="6" s="1"/>
  <c r="E26" i="6" s="1"/>
  <c r="F26" i="6" s="1"/>
  <c r="N18" i="5"/>
  <c r="D18" i="6" s="1"/>
  <c r="E18" i="6" s="1"/>
  <c r="F18" i="6" s="1"/>
  <c r="N27" i="5"/>
  <c r="D27" i="6" s="1"/>
  <c r="E27" i="6" s="1"/>
  <c r="F27" i="6" s="1"/>
  <c r="N133" i="5"/>
  <c r="D133" i="6" s="1"/>
  <c r="E133" i="6" s="1"/>
  <c r="F133" i="6" s="1"/>
  <c r="N55" i="5"/>
  <c r="D55" i="6" s="1"/>
  <c r="E55" i="6" s="1"/>
  <c r="F55" i="6" s="1"/>
  <c r="N115" i="5"/>
  <c r="D115" i="6" s="1"/>
  <c r="E115" i="6" s="1"/>
  <c r="F115" i="6" s="1"/>
  <c r="N91" i="5"/>
  <c r="D91" i="6" s="1"/>
  <c r="E91" i="6" s="1"/>
  <c r="F91" i="6" s="1"/>
  <c r="N127" i="5"/>
  <c r="D127" i="6" s="1"/>
  <c r="E127" i="6" s="1"/>
  <c r="F127" i="6" s="1"/>
  <c r="F201" i="6"/>
  <c r="E201" i="6"/>
  <c r="F114" i="6"/>
  <c r="E114" i="6"/>
  <c r="N77" i="5"/>
  <c r="D77" i="6" s="1"/>
  <c r="E78" i="6"/>
  <c r="F78" i="6"/>
  <c r="F209" i="6"/>
  <c r="E209" i="6"/>
  <c r="E189" i="6"/>
  <c r="F189" i="6"/>
  <c r="F79" i="6"/>
  <c r="E79" i="6"/>
  <c r="N15" i="5"/>
  <c r="D15" i="6" s="1"/>
  <c r="N188" i="5"/>
  <c r="D188" i="6" s="1"/>
  <c r="N123" i="5"/>
  <c r="D123" i="6" s="1"/>
  <c r="E107" i="6"/>
  <c r="F107" i="6"/>
  <c r="N138" i="5"/>
  <c r="D138" i="6" s="1"/>
  <c r="N109" i="5"/>
  <c r="D109" i="6" s="1"/>
  <c r="F52" i="6"/>
  <c r="E52" i="6"/>
  <c r="N43" i="5"/>
  <c r="D43" i="6" s="1"/>
  <c r="E43" i="6" s="1"/>
  <c r="F43" i="6" s="1"/>
  <c r="N129" i="5"/>
  <c r="D129" i="6" s="1"/>
  <c r="E129" i="6" s="1"/>
  <c r="F129" i="6" s="1"/>
  <c r="N151" i="5"/>
  <c r="D151" i="6" s="1"/>
  <c r="N139" i="5"/>
  <c r="D139" i="6" s="1"/>
  <c r="N130" i="5"/>
  <c r="D130" i="6" s="1"/>
  <c r="F77" i="6"/>
  <c r="E77" i="6"/>
  <c r="N208" i="5"/>
  <c r="D208" i="6" s="1"/>
  <c r="N185" i="5"/>
  <c r="D185" i="6" s="1"/>
  <c r="F15" i="6"/>
  <c r="E15" i="6"/>
  <c r="F188" i="6"/>
  <c r="E188" i="6"/>
  <c r="E123" i="6"/>
  <c r="F123" i="6"/>
  <c r="E206" i="6"/>
  <c r="F206" i="6" s="1"/>
  <c r="E138" i="6"/>
  <c r="F138" i="6"/>
  <c r="N117" i="5"/>
  <c r="D117" i="6" s="1"/>
  <c r="E109" i="6"/>
  <c r="F109" i="6"/>
  <c r="N76" i="5"/>
  <c r="D76" i="6" s="1"/>
  <c r="N131" i="5"/>
  <c r="D131" i="6" s="1"/>
  <c r="N182" i="5"/>
  <c r="D182" i="6" s="1"/>
  <c r="E182" i="6" s="1"/>
  <c r="F182" i="6" s="1"/>
  <c r="N128" i="5"/>
  <c r="D128" i="6" s="1"/>
  <c r="E128" i="6" s="1"/>
  <c r="F128" i="6" s="1"/>
  <c r="E151" i="6"/>
  <c r="F151" i="6"/>
  <c r="F130" i="6"/>
  <c r="E130" i="6"/>
  <c r="N106" i="5"/>
  <c r="D106" i="6" s="1"/>
  <c r="E172" i="6"/>
  <c r="F172" i="6" s="1"/>
  <c r="F208" i="6"/>
  <c r="E208" i="6"/>
  <c r="E205" i="6"/>
  <c r="F205" i="6" s="1"/>
  <c r="F185" i="6"/>
  <c r="E185" i="6"/>
  <c r="N108" i="5"/>
  <c r="D108" i="6" s="1"/>
  <c r="N145" i="5"/>
  <c r="D145" i="6" s="1"/>
  <c r="N196" i="5"/>
  <c r="D196" i="6" s="1"/>
  <c r="E117" i="6"/>
  <c r="F117" i="6"/>
  <c r="E76" i="6"/>
  <c r="F76" i="6"/>
  <c r="E184" i="6"/>
  <c r="F184" i="6" s="1"/>
  <c r="E131" i="6"/>
  <c r="F131" i="6"/>
  <c r="N24" i="5"/>
  <c r="D24" i="6" s="1"/>
  <c r="N191" i="2"/>
  <c r="M104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7" i="3"/>
  <c r="M38" i="3"/>
  <c r="M39" i="3"/>
  <c r="M40" i="3"/>
  <c r="M41" i="3"/>
  <c r="M42" i="3"/>
  <c r="M43" i="3"/>
  <c r="M44" i="3"/>
  <c r="M48" i="3"/>
  <c r="M49" i="3"/>
  <c r="M50" i="3"/>
  <c r="M51" i="3"/>
  <c r="M52" i="3"/>
  <c r="M53" i="3"/>
  <c r="M54" i="3"/>
  <c r="M55" i="3"/>
  <c r="M56" i="3"/>
  <c r="M58" i="3"/>
  <c r="M59" i="3"/>
  <c r="M61" i="3"/>
  <c r="M62" i="3"/>
  <c r="M63" i="3"/>
  <c r="M64" i="3"/>
  <c r="M65" i="3"/>
  <c r="M66" i="3"/>
  <c r="M67" i="3"/>
  <c r="M68" i="3"/>
  <c r="M69" i="3"/>
  <c r="M71" i="3"/>
  <c r="M72" i="3"/>
  <c r="M73" i="3"/>
  <c r="M74" i="3"/>
  <c r="M76" i="3"/>
  <c r="M77" i="3"/>
  <c r="M78" i="3"/>
  <c r="M79" i="3"/>
  <c r="M80" i="3"/>
  <c r="M81" i="3"/>
  <c r="M82" i="3"/>
  <c r="M83" i="3"/>
  <c r="M84" i="3"/>
  <c r="M85" i="3"/>
  <c r="M86" i="3"/>
  <c r="M87" i="3"/>
  <c r="M89" i="3"/>
  <c r="M91" i="3"/>
  <c r="M92" i="3"/>
  <c r="M93" i="3"/>
  <c r="M94" i="3"/>
  <c r="M95" i="3"/>
  <c r="M96" i="3"/>
  <c r="M97" i="3"/>
  <c r="M98" i="3"/>
  <c r="M99" i="3"/>
  <c r="M100" i="3"/>
  <c r="M101" i="3"/>
  <c r="M102" i="3"/>
  <c r="M105" i="3"/>
  <c r="M106" i="3"/>
  <c r="M107" i="3"/>
  <c r="M108" i="3"/>
  <c r="M109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8" i="3"/>
  <c r="M159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80" i="3"/>
  <c r="M181" i="3"/>
  <c r="M182" i="3"/>
  <c r="M183" i="3"/>
  <c r="M184" i="3"/>
  <c r="M185" i="3"/>
  <c r="M186" i="3"/>
  <c r="M187" i="3"/>
  <c r="M188" i="3"/>
  <c r="M189" i="3"/>
  <c r="M190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13" i="3"/>
  <c r="N219" i="4" l="1"/>
  <c r="D151" i="8"/>
  <c r="D185" i="8"/>
  <c r="K219" i="4"/>
  <c r="D126" i="8"/>
  <c r="D99" i="8"/>
  <c r="D41" i="8"/>
  <c r="L117" i="8"/>
  <c r="N117" i="8" s="1"/>
  <c r="N20" i="5"/>
  <c r="D20" i="6" s="1"/>
  <c r="E20" i="6" s="1"/>
  <c r="F20" i="6" s="1"/>
  <c r="L20" i="6" s="1"/>
  <c r="N49" i="5"/>
  <c r="D49" i="6" s="1"/>
  <c r="E49" i="6" s="1"/>
  <c r="F49" i="6" s="1"/>
  <c r="L49" i="6" s="1"/>
  <c r="N168" i="5"/>
  <c r="D168" i="6" s="1"/>
  <c r="E168" i="6" s="1"/>
  <c r="F168" i="6" s="1"/>
  <c r="L168" i="6" s="1"/>
  <c r="N19" i="5"/>
  <c r="D19" i="6" s="1"/>
  <c r="N202" i="5"/>
  <c r="D202" i="6" s="1"/>
  <c r="E202" i="6" s="1"/>
  <c r="F202" i="6" s="1"/>
  <c r="L202" i="6" s="1"/>
  <c r="N118" i="8"/>
  <c r="K118" i="8"/>
  <c r="N20" i="8"/>
  <c r="K20" i="8"/>
  <c r="N199" i="8"/>
  <c r="K199" i="8"/>
  <c r="N14" i="8"/>
  <c r="K14" i="8"/>
  <c r="K47" i="6"/>
  <c r="N47" i="6"/>
  <c r="N148" i="8"/>
  <c r="K148" i="8"/>
  <c r="N174" i="5"/>
  <c r="D174" i="6" s="1"/>
  <c r="E174" i="6" s="1"/>
  <c r="F174" i="6" s="1"/>
  <c r="L174" i="6" s="1"/>
  <c r="N89" i="5"/>
  <c r="D89" i="6" s="1"/>
  <c r="E89" i="6" s="1"/>
  <c r="F89" i="6" s="1"/>
  <c r="L89" i="6" s="1"/>
  <c r="N28" i="5"/>
  <c r="D28" i="6" s="1"/>
  <c r="N161" i="5"/>
  <c r="D161" i="6" s="1"/>
  <c r="E161" i="6" s="1"/>
  <c r="F161" i="6" s="1"/>
  <c r="L161" i="6" s="1"/>
  <c r="N80" i="5"/>
  <c r="D80" i="6" s="1"/>
  <c r="E80" i="6" s="1"/>
  <c r="F80" i="6" s="1"/>
  <c r="L80" i="6" s="1"/>
  <c r="N48" i="5"/>
  <c r="D48" i="6" s="1"/>
  <c r="E48" i="6" s="1"/>
  <c r="F48" i="6" s="1"/>
  <c r="L48" i="6" s="1"/>
  <c r="N44" i="5"/>
  <c r="D44" i="6" s="1"/>
  <c r="E44" i="6" s="1"/>
  <c r="F44" i="6" s="1"/>
  <c r="L44" i="6" s="1"/>
  <c r="N71" i="5"/>
  <c r="D71" i="6" s="1"/>
  <c r="E71" i="6" s="1"/>
  <c r="F71" i="6" s="1"/>
  <c r="L71" i="6" s="1"/>
  <c r="N170" i="5"/>
  <c r="D170" i="6" s="1"/>
  <c r="E170" i="6" s="1"/>
  <c r="F170" i="6" s="1"/>
  <c r="L170" i="6" s="1"/>
  <c r="N140" i="5"/>
  <c r="D140" i="6" s="1"/>
  <c r="E140" i="6" s="1"/>
  <c r="F140" i="6" s="1"/>
  <c r="L140" i="6" s="1"/>
  <c r="N197" i="5"/>
  <c r="D197" i="6" s="1"/>
  <c r="E197" i="6" s="1"/>
  <c r="F197" i="6" s="1"/>
  <c r="L197" i="6" s="1"/>
  <c r="N200" i="5"/>
  <c r="D200" i="6" s="1"/>
  <c r="E200" i="6" s="1"/>
  <c r="F200" i="6" s="1"/>
  <c r="L200" i="6" s="1"/>
  <c r="N82" i="5"/>
  <c r="D82" i="6" s="1"/>
  <c r="E82" i="6" s="1"/>
  <c r="F82" i="6" s="1"/>
  <c r="L82" i="6" s="1"/>
  <c r="N85" i="5"/>
  <c r="D85" i="6" s="1"/>
  <c r="E85" i="6" s="1"/>
  <c r="F85" i="6" s="1"/>
  <c r="L85" i="6" s="1"/>
  <c r="N198" i="5"/>
  <c r="D198" i="6" s="1"/>
  <c r="E198" i="6" s="1"/>
  <c r="F198" i="6" s="1"/>
  <c r="L198" i="6" s="1"/>
  <c r="N42" i="5"/>
  <c r="D42" i="6" s="1"/>
  <c r="E42" i="6" s="1"/>
  <c r="F42" i="6" s="1"/>
  <c r="L42" i="6" s="1"/>
  <c r="N150" i="5"/>
  <c r="D150" i="6" s="1"/>
  <c r="E150" i="6" s="1"/>
  <c r="F150" i="6" s="1"/>
  <c r="L150" i="6" s="1"/>
  <c r="N58" i="5"/>
  <c r="D58" i="6" s="1"/>
  <c r="E58" i="6" s="1"/>
  <c r="F58" i="6" s="1"/>
  <c r="L58" i="6" s="1"/>
  <c r="N67" i="5"/>
  <c r="D67" i="6" s="1"/>
  <c r="E67" i="6" s="1"/>
  <c r="F67" i="6" s="1"/>
  <c r="L67" i="6" s="1"/>
  <c r="N33" i="5"/>
  <c r="D33" i="6" s="1"/>
  <c r="E33" i="6" s="1"/>
  <c r="F33" i="6" s="1"/>
  <c r="L33" i="6" s="1"/>
  <c r="N40" i="5"/>
  <c r="D40" i="6" s="1"/>
  <c r="E40" i="6" s="1"/>
  <c r="F40" i="6" s="1"/>
  <c r="L40" i="6" s="1"/>
  <c r="N158" i="5"/>
  <c r="D158" i="6" s="1"/>
  <c r="E158" i="6" s="1"/>
  <c r="F158" i="6" s="1"/>
  <c r="L158" i="6" s="1"/>
  <c r="N17" i="5"/>
  <c r="D17" i="6" s="1"/>
  <c r="E17" i="6" s="1"/>
  <c r="F17" i="6" s="1"/>
  <c r="L17" i="6" s="1"/>
  <c r="N157" i="5"/>
  <c r="D157" i="6" s="1"/>
  <c r="E157" i="6" s="1"/>
  <c r="F157" i="6" s="1"/>
  <c r="L157" i="6" s="1"/>
  <c r="N39" i="5"/>
  <c r="D39" i="6" s="1"/>
  <c r="E39" i="6" s="1"/>
  <c r="F39" i="6" s="1"/>
  <c r="L39" i="6" s="1"/>
  <c r="N147" i="5"/>
  <c r="D147" i="6" s="1"/>
  <c r="E147" i="6" s="1"/>
  <c r="F147" i="6" s="1"/>
  <c r="L147" i="6" s="1"/>
  <c r="D164" i="8"/>
  <c r="N155" i="5"/>
  <c r="D155" i="6" s="1"/>
  <c r="E155" i="6" s="1"/>
  <c r="F155" i="6" s="1"/>
  <c r="L155" i="6" s="1"/>
  <c r="N113" i="5"/>
  <c r="D113" i="6" s="1"/>
  <c r="E113" i="6" s="1"/>
  <c r="F113" i="6" s="1"/>
  <c r="L113" i="6" s="1"/>
  <c r="N199" i="5"/>
  <c r="D199" i="6" s="1"/>
  <c r="E199" i="6" s="1"/>
  <c r="F199" i="6" s="1"/>
  <c r="L199" i="6" s="1"/>
  <c r="N190" i="5"/>
  <c r="D190" i="6" s="1"/>
  <c r="E190" i="6" s="1"/>
  <c r="F190" i="6" s="1"/>
  <c r="L190" i="6" s="1"/>
  <c r="N111" i="5"/>
  <c r="D111" i="6" s="1"/>
  <c r="N80" i="8"/>
  <c r="K80" i="8"/>
  <c r="N71" i="8"/>
  <c r="K71" i="8"/>
  <c r="N140" i="8"/>
  <c r="K140" i="8"/>
  <c r="K103" i="6"/>
  <c r="N103" i="6"/>
  <c r="N82" i="8"/>
  <c r="K82" i="8"/>
  <c r="N85" i="8"/>
  <c r="K85" i="8"/>
  <c r="N150" i="8"/>
  <c r="K150" i="8"/>
  <c r="N191" i="8"/>
  <c r="K191" i="8"/>
  <c r="K36" i="6"/>
  <c r="N36" i="6"/>
  <c r="N33" i="8"/>
  <c r="K33" i="8"/>
  <c r="N17" i="8"/>
  <c r="K17" i="8"/>
  <c r="D163" i="8"/>
  <c r="D70" i="8"/>
  <c r="N187" i="5"/>
  <c r="D187" i="6" s="1"/>
  <c r="E187" i="6" s="1"/>
  <c r="F187" i="6" s="1"/>
  <c r="L187" i="6" s="1"/>
  <c r="K187" i="6" s="1"/>
  <c r="L76" i="8"/>
  <c r="N76" i="8" s="1"/>
  <c r="N112" i="5"/>
  <c r="D112" i="6" s="1"/>
  <c r="E112" i="6" s="1"/>
  <c r="F112" i="6" s="1"/>
  <c r="L112" i="6" s="1"/>
  <c r="N61" i="5"/>
  <c r="D61" i="6" s="1"/>
  <c r="E61" i="6" s="1"/>
  <c r="F61" i="6" s="1"/>
  <c r="L61" i="6" s="1"/>
  <c r="N146" i="5"/>
  <c r="D146" i="6" s="1"/>
  <c r="E146" i="6" s="1"/>
  <c r="F146" i="6" s="1"/>
  <c r="L146" i="6" s="1"/>
  <c r="N195" i="5"/>
  <c r="D195" i="6" s="1"/>
  <c r="E195" i="6" s="1"/>
  <c r="F195" i="6" s="1"/>
  <c r="L195" i="6" s="1"/>
  <c r="N176" i="5"/>
  <c r="D176" i="6" s="1"/>
  <c r="E176" i="6" s="1"/>
  <c r="F176" i="6" s="1"/>
  <c r="L176" i="6" s="1"/>
  <c r="N62" i="5"/>
  <c r="D62" i="6" s="1"/>
  <c r="E62" i="6" s="1"/>
  <c r="F62" i="6" s="1"/>
  <c r="L62" i="6" s="1"/>
  <c r="N119" i="5"/>
  <c r="D119" i="6" s="1"/>
  <c r="N84" i="5"/>
  <c r="D84" i="6" s="1"/>
  <c r="N64" i="5"/>
  <c r="D64" i="6" s="1"/>
  <c r="E64" i="6" s="1"/>
  <c r="F64" i="6" s="1"/>
  <c r="L64" i="6" s="1"/>
  <c r="N30" i="5"/>
  <c r="D30" i="6" s="1"/>
  <c r="E30" i="6" s="1"/>
  <c r="F30" i="6" s="1"/>
  <c r="L30" i="6" s="1"/>
  <c r="N194" i="5"/>
  <c r="D194" i="6" s="1"/>
  <c r="N156" i="5"/>
  <c r="D156" i="6" s="1"/>
  <c r="E156" i="6" s="1"/>
  <c r="F156" i="6" s="1"/>
  <c r="L156" i="6" s="1"/>
  <c r="N53" i="5"/>
  <c r="D53" i="6" s="1"/>
  <c r="E53" i="6" s="1"/>
  <c r="F53" i="6" s="1"/>
  <c r="L53" i="6" s="1"/>
  <c r="N125" i="5"/>
  <c r="D125" i="6" s="1"/>
  <c r="E125" i="6" s="1"/>
  <c r="F125" i="6" s="1"/>
  <c r="L125" i="6" s="1"/>
  <c r="N120" i="5"/>
  <c r="D120" i="6" s="1"/>
  <c r="E120" i="6" s="1"/>
  <c r="F120" i="6" s="1"/>
  <c r="L120" i="6" s="1"/>
  <c r="N38" i="5"/>
  <c r="D38" i="6" s="1"/>
  <c r="E38" i="6" s="1"/>
  <c r="F38" i="6" s="1"/>
  <c r="L38" i="6" s="1"/>
  <c r="N97" i="5"/>
  <c r="D97" i="6" s="1"/>
  <c r="E97" i="6" s="1"/>
  <c r="F97" i="6" s="1"/>
  <c r="L97" i="6" s="1"/>
  <c r="N74" i="5"/>
  <c r="D74" i="6" s="1"/>
  <c r="E74" i="6" s="1"/>
  <c r="F74" i="6" s="1"/>
  <c r="L74" i="6" s="1"/>
  <c r="N141" i="5"/>
  <c r="D141" i="6" s="1"/>
  <c r="E141" i="6" s="1"/>
  <c r="F141" i="6" s="1"/>
  <c r="L141" i="6" s="1"/>
  <c r="N21" i="5"/>
  <c r="D21" i="6" s="1"/>
  <c r="N167" i="5"/>
  <c r="D167" i="6" s="1"/>
  <c r="N13" i="5"/>
  <c r="D13" i="6" s="1"/>
  <c r="E13" i="6" s="1"/>
  <c r="F13" i="6" s="1"/>
  <c r="L13" i="6" s="1"/>
  <c r="N13" i="6" s="1"/>
  <c r="K13" i="5"/>
  <c r="N45" i="5"/>
  <c r="D45" i="6" s="1"/>
  <c r="N100" i="5"/>
  <c r="D100" i="6" s="1"/>
  <c r="E100" i="6" s="1"/>
  <c r="F100" i="6" s="1"/>
  <c r="L100" i="6" s="1"/>
  <c r="N149" i="5"/>
  <c r="D149" i="6" s="1"/>
  <c r="E149" i="6" s="1"/>
  <c r="F149" i="6" s="1"/>
  <c r="L149" i="6" s="1"/>
  <c r="N212" i="5"/>
  <c r="D212" i="6" s="1"/>
  <c r="E212" i="6" s="1"/>
  <c r="F212" i="6" s="1"/>
  <c r="L212" i="6" s="1"/>
  <c r="N73" i="5"/>
  <c r="D73" i="6" s="1"/>
  <c r="E73" i="6" s="1"/>
  <c r="F73" i="6" s="1"/>
  <c r="L73" i="6" s="1"/>
  <c r="N166" i="5"/>
  <c r="D166" i="6" s="1"/>
  <c r="E166" i="6" s="1"/>
  <c r="F166" i="6" s="1"/>
  <c r="L166" i="6" s="1"/>
  <c r="N175" i="5"/>
  <c r="D175" i="6" s="1"/>
  <c r="E175" i="6" s="1"/>
  <c r="F175" i="6" s="1"/>
  <c r="L175" i="6" s="1"/>
  <c r="N165" i="5"/>
  <c r="D165" i="6" s="1"/>
  <c r="E165" i="6" s="1"/>
  <c r="F165" i="6" s="1"/>
  <c r="L165" i="6" s="1"/>
  <c r="N152" i="5"/>
  <c r="D152" i="6" s="1"/>
  <c r="E152" i="6" s="1"/>
  <c r="F152" i="6" s="1"/>
  <c r="L152" i="6" s="1"/>
  <c r="N177" i="5"/>
  <c r="D177" i="6" s="1"/>
  <c r="N86" i="5"/>
  <c r="D86" i="6" s="1"/>
  <c r="E86" i="6" s="1"/>
  <c r="F86" i="6" s="1"/>
  <c r="L86" i="6" s="1"/>
  <c r="N22" i="5"/>
  <c r="D22" i="6" s="1"/>
  <c r="D60" i="8"/>
  <c r="N61" i="8"/>
  <c r="K61" i="8"/>
  <c r="N62" i="8"/>
  <c r="K62" i="8"/>
  <c r="N141" i="8"/>
  <c r="K141" i="8"/>
  <c r="K35" i="6"/>
  <c r="N35" i="6"/>
  <c r="N100" i="8"/>
  <c r="K100" i="8"/>
  <c r="N212" i="8"/>
  <c r="K212" i="8"/>
  <c r="N210" i="5"/>
  <c r="D210" i="6" s="1"/>
  <c r="E210" i="6" s="1"/>
  <c r="F210" i="6" s="1"/>
  <c r="L210" i="6" s="1"/>
  <c r="N132" i="5"/>
  <c r="D132" i="6" s="1"/>
  <c r="E132" i="6" s="1"/>
  <c r="F132" i="6" s="1"/>
  <c r="L132" i="6" s="1"/>
  <c r="N148" i="5"/>
  <c r="D148" i="6" s="1"/>
  <c r="E148" i="6" s="1"/>
  <c r="F148" i="6" s="1"/>
  <c r="L148" i="6" s="1"/>
  <c r="N98" i="5"/>
  <c r="D98" i="6" s="1"/>
  <c r="E98" i="6" s="1"/>
  <c r="F98" i="6" s="1"/>
  <c r="L98" i="6" s="1"/>
  <c r="N162" i="5"/>
  <c r="D162" i="6" s="1"/>
  <c r="E162" i="6" s="1"/>
  <c r="F162" i="6" s="1"/>
  <c r="L162" i="6" s="1"/>
  <c r="N69" i="5"/>
  <c r="D69" i="6" s="1"/>
  <c r="E69" i="6" s="1"/>
  <c r="F69" i="6" s="1"/>
  <c r="L69" i="6" s="1"/>
  <c r="N154" i="5"/>
  <c r="D154" i="6" s="1"/>
  <c r="E154" i="6" s="1"/>
  <c r="F154" i="6" s="1"/>
  <c r="L154" i="6" s="1"/>
  <c r="N192" i="5"/>
  <c r="D192" i="6" s="1"/>
  <c r="E192" i="6" s="1"/>
  <c r="F192" i="6" s="1"/>
  <c r="L192" i="6" s="1"/>
  <c r="N37" i="5"/>
  <c r="D37" i="6" s="1"/>
  <c r="E37" i="6" s="1"/>
  <c r="F37" i="6" s="1"/>
  <c r="L37" i="6" s="1"/>
  <c r="N29" i="5"/>
  <c r="D29" i="6" s="1"/>
  <c r="E29" i="6" s="1"/>
  <c r="F29" i="6" s="1"/>
  <c r="L29" i="6" s="1"/>
  <c r="N105" i="5"/>
  <c r="D105" i="6" s="1"/>
  <c r="E105" i="6" s="1"/>
  <c r="F105" i="6" s="1"/>
  <c r="L105" i="6" s="1"/>
  <c r="N142" i="5"/>
  <c r="D142" i="6" s="1"/>
  <c r="E142" i="6" s="1"/>
  <c r="F142" i="6" s="1"/>
  <c r="L142" i="6" s="1"/>
  <c r="N23" i="5"/>
  <c r="D23" i="6" s="1"/>
  <c r="E23" i="6" s="1"/>
  <c r="F23" i="6" s="1"/>
  <c r="L23" i="6" s="1"/>
  <c r="N59" i="5"/>
  <c r="D59" i="6" s="1"/>
  <c r="E59" i="6" s="1"/>
  <c r="F59" i="6" s="1"/>
  <c r="L59" i="6" s="1"/>
  <c r="N32" i="5"/>
  <c r="D32" i="6" s="1"/>
  <c r="N173" i="5"/>
  <c r="D173" i="6" s="1"/>
  <c r="E173" i="6" s="1"/>
  <c r="F173" i="6" s="1"/>
  <c r="L173" i="6" s="1"/>
  <c r="N63" i="5"/>
  <c r="D63" i="6" s="1"/>
  <c r="E63" i="6" s="1"/>
  <c r="F63" i="6" s="1"/>
  <c r="L63" i="6" s="1"/>
  <c r="N51" i="5"/>
  <c r="D51" i="6" s="1"/>
  <c r="E51" i="6" s="1"/>
  <c r="F51" i="6" s="1"/>
  <c r="L51" i="6" s="1"/>
  <c r="N159" i="5"/>
  <c r="D159" i="6" s="1"/>
  <c r="E159" i="6" s="1"/>
  <c r="F159" i="6" s="1"/>
  <c r="L159" i="6" s="1"/>
  <c r="N122" i="5"/>
  <c r="D122" i="6" s="1"/>
  <c r="E122" i="6" s="1"/>
  <c r="F122" i="6" s="1"/>
  <c r="L122" i="6" s="1"/>
  <c r="N101" i="5"/>
  <c r="D101" i="6" s="1"/>
  <c r="E101" i="6" s="1"/>
  <c r="F101" i="6" s="1"/>
  <c r="L101" i="6" s="1"/>
  <c r="N95" i="5"/>
  <c r="D95" i="6" s="1"/>
  <c r="E95" i="6" s="1"/>
  <c r="F95" i="6" s="1"/>
  <c r="L95" i="6" s="1"/>
  <c r="N180" i="5"/>
  <c r="D180" i="6" s="1"/>
  <c r="E180" i="6" s="1"/>
  <c r="F180" i="6" s="1"/>
  <c r="L180" i="6" s="1"/>
  <c r="N94" i="5"/>
  <c r="D94" i="6" s="1"/>
  <c r="E94" i="6" s="1"/>
  <c r="F94" i="6" s="1"/>
  <c r="L94" i="6" s="1"/>
  <c r="N183" i="5"/>
  <c r="D183" i="6" s="1"/>
  <c r="E183" i="6" s="1"/>
  <c r="F183" i="6" s="1"/>
  <c r="L183" i="6" s="1"/>
  <c r="N66" i="5"/>
  <c r="D66" i="6" s="1"/>
  <c r="E66" i="6" s="1"/>
  <c r="F66" i="6" s="1"/>
  <c r="L66" i="6" s="1"/>
  <c r="N92" i="5"/>
  <c r="D92" i="6" s="1"/>
  <c r="E92" i="6" s="1"/>
  <c r="F92" i="6" s="1"/>
  <c r="L92" i="6" s="1"/>
  <c r="N75" i="5"/>
  <c r="D75" i="6" s="1"/>
  <c r="E75" i="6" s="1"/>
  <c r="F75" i="6" s="1"/>
  <c r="L75" i="6" s="1"/>
  <c r="N179" i="5"/>
  <c r="D179" i="6" s="1"/>
  <c r="E179" i="6" s="1"/>
  <c r="F179" i="6" s="1"/>
  <c r="L179" i="6" s="1"/>
  <c r="N203" i="5"/>
  <c r="D203" i="6" s="1"/>
  <c r="E203" i="6" s="1"/>
  <c r="F203" i="6" s="1"/>
  <c r="L203" i="6" s="1"/>
  <c r="N124" i="5"/>
  <c r="D124" i="6" s="1"/>
  <c r="E124" i="6" s="1"/>
  <c r="F124" i="6" s="1"/>
  <c r="L124" i="6" s="1"/>
  <c r="N110" i="5"/>
  <c r="D110" i="6" s="1"/>
  <c r="N193" i="5"/>
  <c r="D193" i="6" s="1"/>
  <c r="E193" i="6" s="1"/>
  <c r="F193" i="6" s="1"/>
  <c r="L193" i="6" s="1"/>
  <c r="N169" i="5"/>
  <c r="D169" i="6" s="1"/>
  <c r="E169" i="6" s="1"/>
  <c r="F169" i="6" s="1"/>
  <c r="L169" i="6" s="1"/>
  <c r="N153" i="5"/>
  <c r="D153" i="6" s="1"/>
  <c r="E153" i="6" s="1"/>
  <c r="F153" i="6" s="1"/>
  <c r="L153" i="6" s="1"/>
  <c r="N14" i="5"/>
  <c r="N134" i="5"/>
  <c r="D134" i="6" s="1"/>
  <c r="E134" i="6" s="1"/>
  <c r="F134" i="6" s="1"/>
  <c r="L134" i="6" s="1"/>
  <c r="N83" i="5"/>
  <c r="D83" i="6" s="1"/>
  <c r="E83" i="6" s="1"/>
  <c r="F83" i="6" s="1"/>
  <c r="L83" i="6" s="1"/>
  <c r="N160" i="5"/>
  <c r="D160" i="6" s="1"/>
  <c r="D34" i="8"/>
  <c r="K90" i="6"/>
  <c r="N90" i="6"/>
  <c r="K63" i="8"/>
  <c r="N63" i="8"/>
  <c r="N72" i="8"/>
  <c r="K72" i="8"/>
  <c r="K203" i="8"/>
  <c r="N203" i="8"/>
  <c r="N193" i="8"/>
  <c r="K193" i="8"/>
  <c r="L102" i="8"/>
  <c r="N102" i="8" s="1"/>
  <c r="L204" i="8"/>
  <c r="N204" i="8" s="1"/>
  <c r="L138" i="8"/>
  <c r="N138" i="8" s="1"/>
  <c r="L151" i="8"/>
  <c r="N151" i="8" s="1"/>
  <c r="K187" i="8"/>
  <c r="K114" i="8"/>
  <c r="K201" i="8"/>
  <c r="K139" i="8"/>
  <c r="K188" i="8"/>
  <c r="K189" i="8"/>
  <c r="K27" i="8"/>
  <c r="K196" i="8"/>
  <c r="K185" i="8"/>
  <c r="K184" i="8"/>
  <c r="K137" i="8"/>
  <c r="K206" i="8"/>
  <c r="K182" i="8"/>
  <c r="K65" i="8"/>
  <c r="K26" i="8"/>
  <c r="K50" i="8"/>
  <c r="K205" i="8"/>
  <c r="K130" i="8"/>
  <c r="K79" i="8"/>
  <c r="K24" i="8"/>
  <c r="K144" i="8"/>
  <c r="K78" i="8"/>
  <c r="K208" i="8"/>
  <c r="K77" i="8"/>
  <c r="K133" i="8"/>
  <c r="K15" i="8"/>
  <c r="K25" i="8"/>
  <c r="K55" i="8"/>
  <c r="K54" i="8"/>
  <c r="K123" i="8"/>
  <c r="K172" i="8"/>
  <c r="K106" i="8"/>
  <c r="K52" i="8"/>
  <c r="K109" i="8"/>
  <c r="K107" i="8"/>
  <c r="K18" i="8"/>
  <c r="K207" i="8"/>
  <c r="K91" i="8"/>
  <c r="K145" i="8"/>
  <c r="K209" i="8"/>
  <c r="K143" i="8"/>
  <c r="K108" i="8"/>
  <c r="K186" i="8"/>
  <c r="K131" i="8"/>
  <c r="K56" i="8"/>
  <c r="K127" i="8"/>
  <c r="K171" i="8"/>
  <c r="K128" i="8"/>
  <c r="K16" i="8"/>
  <c r="K129" i="8"/>
  <c r="K213" i="8"/>
  <c r="K43" i="8"/>
  <c r="K115" i="8"/>
  <c r="K136" i="8"/>
  <c r="N186" i="5"/>
  <c r="D186" i="6" s="1"/>
  <c r="E186" i="6" s="1"/>
  <c r="F186" i="6" s="1"/>
  <c r="L186" i="6" s="1"/>
  <c r="N186" i="6" s="1"/>
  <c r="N102" i="5"/>
  <c r="D102" i="6" s="1"/>
  <c r="E102" i="6" s="1"/>
  <c r="F102" i="6" s="1"/>
  <c r="L102" i="6" s="1"/>
  <c r="K102" i="6" s="1"/>
  <c r="N204" i="6"/>
  <c r="L184" i="6"/>
  <c r="K184" i="6" s="1"/>
  <c r="L172" i="6"/>
  <c r="K172" i="6" s="1"/>
  <c r="L109" i="6"/>
  <c r="K109" i="6" s="1"/>
  <c r="L123" i="6"/>
  <c r="K123" i="6" s="1"/>
  <c r="L129" i="6"/>
  <c r="K129" i="6" s="1"/>
  <c r="L189" i="6"/>
  <c r="K189" i="6" s="1"/>
  <c r="L55" i="6"/>
  <c r="K55" i="6" s="1"/>
  <c r="L16" i="6"/>
  <c r="K16" i="6" s="1"/>
  <c r="L188" i="6"/>
  <c r="K188" i="6" s="1"/>
  <c r="L52" i="6"/>
  <c r="K52" i="6" s="1"/>
  <c r="L79" i="6"/>
  <c r="K79" i="6" s="1"/>
  <c r="L128" i="6"/>
  <c r="K128" i="6" s="1"/>
  <c r="L209" i="6"/>
  <c r="K209" i="6" s="1"/>
  <c r="L133" i="6"/>
  <c r="K133" i="6" s="1"/>
  <c r="L143" i="6"/>
  <c r="K143" i="6" s="1"/>
  <c r="L106" i="6"/>
  <c r="K106" i="6" s="1"/>
  <c r="L65" i="6"/>
  <c r="K65" i="6" s="1"/>
  <c r="L139" i="6"/>
  <c r="K139" i="6" s="1"/>
  <c r="L208" i="6"/>
  <c r="K208" i="6" s="1"/>
  <c r="L56" i="6"/>
  <c r="K56" i="6" s="1"/>
  <c r="L127" i="6"/>
  <c r="K127" i="6" s="1"/>
  <c r="L43" i="6"/>
  <c r="K43" i="6" s="1"/>
  <c r="L78" i="6"/>
  <c r="K78" i="6" s="1"/>
  <c r="L18" i="6"/>
  <c r="K18" i="6" s="1"/>
  <c r="L50" i="6"/>
  <c r="K50" i="6" s="1"/>
  <c r="L171" i="6"/>
  <c r="K171" i="6" s="1"/>
  <c r="L76" i="6"/>
  <c r="K76" i="6" s="1"/>
  <c r="L54" i="6"/>
  <c r="K54" i="6" s="1"/>
  <c r="L185" i="6"/>
  <c r="K185" i="6" s="1"/>
  <c r="L130" i="6"/>
  <c r="K130" i="6" s="1"/>
  <c r="L207" i="6"/>
  <c r="K207" i="6" s="1"/>
  <c r="L138" i="6"/>
  <c r="K138" i="6" s="1"/>
  <c r="L15" i="6"/>
  <c r="K15" i="6" s="1"/>
  <c r="L115" i="6"/>
  <c r="K115" i="6" s="1"/>
  <c r="L137" i="6"/>
  <c r="K137" i="6" s="1"/>
  <c r="L196" i="6"/>
  <c r="K196" i="6" s="1"/>
  <c r="L182" i="6"/>
  <c r="K182" i="6" s="1"/>
  <c r="L206" i="6"/>
  <c r="K206" i="6" s="1"/>
  <c r="L77" i="6"/>
  <c r="K77" i="6" s="1"/>
  <c r="L144" i="6"/>
  <c r="K144" i="6" s="1"/>
  <c r="L131" i="6"/>
  <c r="K131" i="6" s="1"/>
  <c r="L117" i="6"/>
  <c r="K117" i="6" s="1"/>
  <c r="L205" i="6"/>
  <c r="K205" i="6" s="1"/>
  <c r="L151" i="6"/>
  <c r="K151" i="6" s="1"/>
  <c r="L25" i="6"/>
  <c r="K25" i="6" s="1"/>
  <c r="L136" i="6"/>
  <c r="K136" i="6" s="1"/>
  <c r="L107" i="6"/>
  <c r="K107" i="6" s="1"/>
  <c r="L114" i="6"/>
  <c r="K114" i="6" s="1"/>
  <c r="L201" i="6"/>
  <c r="K201" i="6" s="1"/>
  <c r="L91" i="6"/>
  <c r="K91" i="6" s="1"/>
  <c r="L27" i="6"/>
  <c r="K27" i="6" s="1"/>
  <c r="L26" i="6"/>
  <c r="K26" i="6" s="1"/>
  <c r="L24" i="6"/>
  <c r="K24" i="6" s="1"/>
  <c r="L145" i="6"/>
  <c r="K145" i="6" s="1"/>
  <c r="L108" i="6"/>
  <c r="K108" i="6" s="1"/>
  <c r="N172" i="5"/>
  <c r="D172" i="6" s="1"/>
  <c r="E14" i="3"/>
  <c r="E15" i="3"/>
  <c r="E16" i="3"/>
  <c r="F16" i="3" s="1"/>
  <c r="L16" i="3" s="1"/>
  <c r="E17" i="3"/>
  <c r="F17" i="3" s="1"/>
  <c r="L17" i="3" s="1"/>
  <c r="N17" i="3" s="1"/>
  <c r="E18" i="3"/>
  <c r="F18" i="3" s="1"/>
  <c r="L18" i="3" s="1"/>
  <c r="E19" i="3"/>
  <c r="E20" i="3"/>
  <c r="F20" i="3" s="1"/>
  <c r="L20" i="3" s="1"/>
  <c r="E21" i="3"/>
  <c r="F21" i="3" s="1"/>
  <c r="L21" i="3" s="1"/>
  <c r="N21" i="3" s="1"/>
  <c r="E22" i="3"/>
  <c r="F22" i="3" s="1"/>
  <c r="L22" i="3" s="1"/>
  <c r="E23" i="3"/>
  <c r="F23" i="3" s="1"/>
  <c r="L23" i="3" s="1"/>
  <c r="N23" i="3" s="1"/>
  <c r="E24" i="3"/>
  <c r="F24" i="3" s="1"/>
  <c r="L24" i="3" s="1"/>
  <c r="E25" i="3"/>
  <c r="F25" i="3" s="1"/>
  <c r="L25" i="3" s="1"/>
  <c r="N25" i="3" s="1"/>
  <c r="E26" i="3"/>
  <c r="F26" i="3" s="1"/>
  <c r="L26" i="3" s="1"/>
  <c r="E27" i="3"/>
  <c r="F27" i="3" s="1"/>
  <c r="L27" i="3" s="1"/>
  <c r="N27" i="3" s="1"/>
  <c r="E28" i="3"/>
  <c r="F28" i="3" s="1"/>
  <c r="L28" i="3" s="1"/>
  <c r="E29" i="3"/>
  <c r="F29" i="3" s="1"/>
  <c r="L29" i="3" s="1"/>
  <c r="N29" i="3" s="1"/>
  <c r="E30" i="3"/>
  <c r="F30" i="3" s="1"/>
  <c r="L30" i="3" s="1"/>
  <c r="E31" i="3"/>
  <c r="F31" i="3" s="1"/>
  <c r="L31" i="3" s="1"/>
  <c r="N31" i="3" s="1"/>
  <c r="E32" i="3"/>
  <c r="F32" i="3" s="1"/>
  <c r="L32" i="3" s="1"/>
  <c r="E33" i="3"/>
  <c r="F33" i="3" s="1"/>
  <c r="L33" i="3" s="1"/>
  <c r="N33" i="3" s="1"/>
  <c r="E34" i="3"/>
  <c r="E35" i="3"/>
  <c r="E36" i="3"/>
  <c r="E37" i="3"/>
  <c r="F37" i="3" s="1"/>
  <c r="L37" i="3" s="1"/>
  <c r="N37" i="3" s="1"/>
  <c r="E38" i="3"/>
  <c r="F38" i="3" s="1"/>
  <c r="L38" i="3" s="1"/>
  <c r="E39" i="3"/>
  <c r="F39" i="3" s="1"/>
  <c r="L39" i="3" s="1"/>
  <c r="N39" i="3" s="1"/>
  <c r="E40" i="3"/>
  <c r="F40" i="3" s="1"/>
  <c r="L40" i="3" s="1"/>
  <c r="E41" i="3"/>
  <c r="E42" i="3"/>
  <c r="F42" i="3" s="1"/>
  <c r="L42" i="3" s="1"/>
  <c r="N42" i="3" s="1"/>
  <c r="E43" i="3"/>
  <c r="F43" i="3" s="1"/>
  <c r="L43" i="3" s="1"/>
  <c r="N43" i="3" s="1"/>
  <c r="E44" i="3"/>
  <c r="F44" i="3" s="1"/>
  <c r="L44" i="3" s="1"/>
  <c r="N44" i="3" s="1"/>
  <c r="E45" i="3"/>
  <c r="E46" i="3"/>
  <c r="E47" i="3"/>
  <c r="E48" i="3"/>
  <c r="F48" i="3" s="1"/>
  <c r="L48" i="3" s="1"/>
  <c r="N48" i="3" s="1"/>
  <c r="E49" i="3"/>
  <c r="F49" i="3" s="1"/>
  <c r="L49" i="3" s="1"/>
  <c r="N49" i="3" s="1"/>
  <c r="E50" i="3"/>
  <c r="F50" i="3" s="1"/>
  <c r="L50" i="3" s="1"/>
  <c r="N50" i="3" s="1"/>
  <c r="E51" i="3"/>
  <c r="E52" i="3"/>
  <c r="F52" i="3" s="1"/>
  <c r="L52" i="3" s="1"/>
  <c r="N52" i="3" s="1"/>
  <c r="E53" i="3"/>
  <c r="F53" i="3" s="1"/>
  <c r="L53" i="3" s="1"/>
  <c r="N53" i="3" s="1"/>
  <c r="E54" i="3"/>
  <c r="F54" i="3" s="1"/>
  <c r="L54" i="3" s="1"/>
  <c r="N54" i="3" s="1"/>
  <c r="E55" i="3"/>
  <c r="E56" i="3"/>
  <c r="F56" i="3" s="1"/>
  <c r="L56" i="3" s="1"/>
  <c r="N56" i="3" s="1"/>
  <c r="E57" i="3"/>
  <c r="E58" i="3"/>
  <c r="F58" i="3" s="1"/>
  <c r="L58" i="3" s="1"/>
  <c r="N58" i="3" s="1"/>
  <c r="E59" i="3"/>
  <c r="E60" i="3"/>
  <c r="F60" i="3" s="1"/>
  <c r="L60" i="3" s="1"/>
  <c r="N60" i="3" s="1"/>
  <c r="E61" i="3"/>
  <c r="F61" i="3" s="1"/>
  <c r="L61" i="3" s="1"/>
  <c r="E62" i="3"/>
  <c r="F62" i="3" s="1"/>
  <c r="L62" i="3" s="1"/>
  <c r="N62" i="3" s="1"/>
  <c r="E63" i="3"/>
  <c r="F63" i="3" s="1"/>
  <c r="L63" i="3" s="1"/>
  <c r="E64" i="3"/>
  <c r="F64" i="3" s="1"/>
  <c r="L64" i="3" s="1"/>
  <c r="N64" i="3" s="1"/>
  <c r="E65" i="3"/>
  <c r="F65" i="3" s="1"/>
  <c r="L65" i="3" s="1"/>
  <c r="E66" i="3"/>
  <c r="F66" i="3" s="1"/>
  <c r="L66" i="3" s="1"/>
  <c r="N66" i="3" s="1"/>
  <c r="E67" i="3"/>
  <c r="F67" i="3" s="1"/>
  <c r="L67" i="3" s="1"/>
  <c r="E68" i="3"/>
  <c r="F68" i="3" s="1"/>
  <c r="L68" i="3" s="1"/>
  <c r="N68" i="3" s="1"/>
  <c r="E69" i="3"/>
  <c r="F69" i="3" s="1"/>
  <c r="L69" i="3" s="1"/>
  <c r="E70" i="3"/>
  <c r="E71" i="3"/>
  <c r="F71" i="3" s="1"/>
  <c r="L71" i="3" s="1"/>
  <c r="E72" i="3"/>
  <c r="F72" i="3" s="1"/>
  <c r="L72" i="3" s="1"/>
  <c r="N72" i="3" s="1"/>
  <c r="E73" i="3"/>
  <c r="F73" i="3" s="1"/>
  <c r="L73" i="3" s="1"/>
  <c r="E74" i="3"/>
  <c r="F74" i="3" s="1"/>
  <c r="L74" i="3" s="1"/>
  <c r="N74" i="3" s="1"/>
  <c r="E75" i="3"/>
  <c r="E76" i="3"/>
  <c r="E77" i="3"/>
  <c r="E78" i="3"/>
  <c r="E79" i="3"/>
  <c r="E80" i="3"/>
  <c r="F80" i="3" s="1"/>
  <c r="L80" i="3" s="1"/>
  <c r="N80" i="3" s="1"/>
  <c r="E81" i="3"/>
  <c r="F81" i="3" s="1"/>
  <c r="L81" i="3" s="1"/>
  <c r="E82" i="3"/>
  <c r="F82" i="3" s="1"/>
  <c r="L82" i="3" s="1"/>
  <c r="N82" i="3" s="1"/>
  <c r="E83" i="3"/>
  <c r="F83" i="3" s="1"/>
  <c r="L83" i="3" s="1"/>
  <c r="E84" i="3"/>
  <c r="F84" i="3" s="1"/>
  <c r="L84" i="3" s="1"/>
  <c r="N84" i="3" s="1"/>
  <c r="E85" i="3"/>
  <c r="F85" i="3" s="1"/>
  <c r="L85" i="3" s="1"/>
  <c r="E86" i="3"/>
  <c r="F86" i="3" s="1"/>
  <c r="L86" i="3" s="1"/>
  <c r="N86" i="3" s="1"/>
  <c r="E87" i="3"/>
  <c r="E88" i="3"/>
  <c r="E89" i="3"/>
  <c r="E90" i="3"/>
  <c r="E91" i="3"/>
  <c r="E92" i="3"/>
  <c r="F92" i="3" s="1"/>
  <c r="L92" i="3" s="1"/>
  <c r="N92" i="3" s="1"/>
  <c r="E93" i="3"/>
  <c r="E94" i="3"/>
  <c r="F94" i="3" s="1"/>
  <c r="L94" i="3" s="1"/>
  <c r="N94" i="3" s="1"/>
  <c r="E95" i="3"/>
  <c r="E96" i="3"/>
  <c r="F96" i="3" s="1"/>
  <c r="L96" i="3" s="1"/>
  <c r="N96" i="3" s="1"/>
  <c r="E97" i="3"/>
  <c r="E98" i="3"/>
  <c r="F98" i="3" s="1"/>
  <c r="L98" i="3" s="1"/>
  <c r="N98" i="3" s="1"/>
  <c r="E99" i="3"/>
  <c r="E100" i="3"/>
  <c r="F100" i="3" s="1"/>
  <c r="L100" i="3" s="1"/>
  <c r="N100" i="3" s="1"/>
  <c r="E101" i="3"/>
  <c r="F101" i="3" s="1"/>
  <c r="L101" i="3" s="1"/>
  <c r="E102" i="3"/>
  <c r="F102" i="3" s="1"/>
  <c r="L102" i="3" s="1"/>
  <c r="N102" i="3" s="1"/>
  <c r="E103" i="3"/>
  <c r="E104" i="3"/>
  <c r="E105" i="3"/>
  <c r="F105" i="3" s="1"/>
  <c r="L105" i="3" s="1"/>
  <c r="E106" i="3"/>
  <c r="E107" i="3"/>
  <c r="E108" i="3"/>
  <c r="E109" i="3"/>
  <c r="E110" i="3"/>
  <c r="E111" i="3"/>
  <c r="F111" i="3" s="1"/>
  <c r="L111" i="3" s="1"/>
  <c r="E112" i="3"/>
  <c r="F112" i="3" s="1"/>
  <c r="L112" i="3" s="1"/>
  <c r="N112" i="3" s="1"/>
  <c r="E113" i="3"/>
  <c r="F113" i="3" s="1"/>
  <c r="L113" i="3" s="1"/>
  <c r="E114" i="3"/>
  <c r="E115" i="3"/>
  <c r="F115" i="3" s="1"/>
  <c r="L115" i="3" s="1"/>
  <c r="E116" i="3"/>
  <c r="F116" i="3" s="1"/>
  <c r="L116" i="3" s="1"/>
  <c r="N116" i="3" s="1"/>
  <c r="E117" i="3"/>
  <c r="E118" i="3"/>
  <c r="E119" i="3"/>
  <c r="F119" i="3" s="1"/>
  <c r="L119" i="3" s="1"/>
  <c r="E120" i="3"/>
  <c r="E121" i="3"/>
  <c r="F121" i="3" s="1"/>
  <c r="L121" i="3" s="1"/>
  <c r="E122" i="3"/>
  <c r="F122" i="3" s="1"/>
  <c r="L122" i="3" s="1"/>
  <c r="N122" i="3" s="1"/>
  <c r="E123" i="3"/>
  <c r="F123" i="3" s="1"/>
  <c r="L123" i="3" s="1"/>
  <c r="N123" i="3" s="1"/>
  <c r="E124" i="3"/>
  <c r="F124" i="3" s="1"/>
  <c r="L124" i="3" s="1"/>
  <c r="N124" i="3" s="1"/>
  <c r="E125" i="3"/>
  <c r="F125" i="3" s="1"/>
  <c r="L125" i="3" s="1"/>
  <c r="N125" i="3" s="1"/>
  <c r="E126" i="3"/>
  <c r="E127" i="3"/>
  <c r="F127" i="3" s="1"/>
  <c r="L127" i="3" s="1"/>
  <c r="N127" i="3" s="1"/>
  <c r="E128" i="3"/>
  <c r="F128" i="3" s="1"/>
  <c r="L128" i="3" s="1"/>
  <c r="N128" i="3" s="1"/>
  <c r="E129" i="3"/>
  <c r="F129" i="3" s="1"/>
  <c r="L129" i="3" s="1"/>
  <c r="N129" i="3" s="1"/>
  <c r="E130" i="3"/>
  <c r="E131" i="3"/>
  <c r="F131" i="3" s="1"/>
  <c r="L131" i="3" s="1"/>
  <c r="N131" i="3" s="1"/>
  <c r="E132" i="3"/>
  <c r="F132" i="3" s="1"/>
  <c r="L132" i="3" s="1"/>
  <c r="N132" i="3" s="1"/>
  <c r="E133" i="3"/>
  <c r="F133" i="3" s="1"/>
  <c r="L133" i="3" s="1"/>
  <c r="N133" i="3" s="1"/>
  <c r="E134" i="3"/>
  <c r="F134" i="3" s="1"/>
  <c r="L134" i="3" s="1"/>
  <c r="E135" i="3"/>
  <c r="F135" i="3" s="1"/>
  <c r="L135" i="3" s="1"/>
  <c r="N135" i="3" s="1"/>
  <c r="E136" i="3"/>
  <c r="F136" i="3" s="1"/>
  <c r="L136" i="3" s="1"/>
  <c r="N136" i="3" s="1"/>
  <c r="E137" i="3"/>
  <c r="F137" i="3" s="1"/>
  <c r="L137" i="3" s="1"/>
  <c r="N137" i="3" s="1"/>
  <c r="E138" i="3"/>
  <c r="E139" i="3"/>
  <c r="E140" i="3"/>
  <c r="F140" i="3" s="1"/>
  <c r="L140" i="3" s="1"/>
  <c r="N140" i="3" s="1"/>
  <c r="E141" i="3"/>
  <c r="F141" i="3" s="1"/>
  <c r="L141" i="3" s="1"/>
  <c r="N141" i="3" s="1"/>
  <c r="E142" i="3"/>
  <c r="F142" i="3" s="1"/>
  <c r="L142" i="3" s="1"/>
  <c r="N142" i="3" s="1"/>
  <c r="E143" i="3"/>
  <c r="F143" i="3" s="1"/>
  <c r="L143" i="3" s="1"/>
  <c r="N143" i="3" s="1"/>
  <c r="E144" i="3"/>
  <c r="F144" i="3" s="1"/>
  <c r="L144" i="3" s="1"/>
  <c r="N144" i="3" s="1"/>
  <c r="E145" i="3"/>
  <c r="E146" i="3"/>
  <c r="F146" i="3" s="1"/>
  <c r="L146" i="3" s="1"/>
  <c r="E147" i="3"/>
  <c r="F147" i="3" s="1"/>
  <c r="L147" i="3" s="1"/>
  <c r="N147" i="3" s="1"/>
  <c r="E148" i="3"/>
  <c r="F148" i="3" s="1"/>
  <c r="L148" i="3" s="1"/>
  <c r="E149" i="3"/>
  <c r="F149" i="3" s="1"/>
  <c r="L149" i="3" s="1"/>
  <c r="N149" i="3" s="1"/>
  <c r="E150" i="3"/>
  <c r="F150" i="3" s="1"/>
  <c r="L150" i="3" s="1"/>
  <c r="N150" i="3" s="1"/>
  <c r="E151" i="3"/>
  <c r="E152" i="3"/>
  <c r="E153" i="3"/>
  <c r="F153" i="3" s="1"/>
  <c r="L153" i="3" s="1"/>
  <c r="N153" i="3" s="1"/>
  <c r="E154" i="3"/>
  <c r="F154" i="3" s="1"/>
  <c r="L154" i="3" s="1"/>
  <c r="N154" i="3" s="1"/>
  <c r="E155" i="3"/>
  <c r="F155" i="3" s="1"/>
  <c r="L155" i="3" s="1"/>
  <c r="N155" i="3" s="1"/>
  <c r="E156" i="3"/>
  <c r="E157" i="3"/>
  <c r="E158" i="3"/>
  <c r="F158" i="3" s="1"/>
  <c r="L158" i="3" s="1"/>
  <c r="E159" i="3"/>
  <c r="F159" i="3" s="1"/>
  <c r="L159" i="3" s="1"/>
  <c r="N159" i="3" s="1"/>
  <c r="E160" i="3"/>
  <c r="F160" i="3" s="1"/>
  <c r="L160" i="3" s="1"/>
  <c r="E161" i="3"/>
  <c r="F161" i="3" s="1"/>
  <c r="L161" i="3" s="1"/>
  <c r="N161" i="3" s="1"/>
  <c r="E162" i="3"/>
  <c r="E163" i="3"/>
  <c r="E164" i="3"/>
  <c r="E165" i="3"/>
  <c r="F165" i="3" s="1"/>
  <c r="L165" i="3" s="1"/>
  <c r="N165" i="3" s="1"/>
  <c r="E166" i="3"/>
  <c r="F166" i="3" s="1"/>
  <c r="L166" i="3" s="1"/>
  <c r="N166" i="3" s="1"/>
  <c r="E167" i="3"/>
  <c r="F167" i="3" s="1"/>
  <c r="L167" i="3" s="1"/>
  <c r="E168" i="3"/>
  <c r="F168" i="3" s="1"/>
  <c r="L168" i="3" s="1"/>
  <c r="N168" i="3" s="1"/>
  <c r="E169" i="3"/>
  <c r="F169" i="3" s="1"/>
  <c r="L169" i="3" s="1"/>
  <c r="E170" i="3"/>
  <c r="F170" i="3" s="1"/>
  <c r="L170" i="3" s="1"/>
  <c r="N170" i="3" s="1"/>
  <c r="E171" i="3"/>
  <c r="F171" i="3" s="1"/>
  <c r="L171" i="3" s="1"/>
  <c r="E172" i="3"/>
  <c r="F172" i="3" s="1"/>
  <c r="L172" i="3" s="1"/>
  <c r="N172" i="3" s="1"/>
  <c r="E173" i="3"/>
  <c r="F173" i="3" s="1"/>
  <c r="L173" i="3" s="1"/>
  <c r="E174" i="3"/>
  <c r="F174" i="3" s="1"/>
  <c r="L174" i="3" s="1"/>
  <c r="N174" i="3" s="1"/>
  <c r="E175" i="3"/>
  <c r="F175" i="3" s="1"/>
  <c r="L175" i="3" s="1"/>
  <c r="E176" i="3"/>
  <c r="F176" i="3" s="1"/>
  <c r="L176" i="3" s="1"/>
  <c r="N176" i="3" s="1"/>
  <c r="E177" i="3"/>
  <c r="E178" i="3"/>
  <c r="E179" i="3"/>
  <c r="E180" i="3"/>
  <c r="F180" i="3" s="1"/>
  <c r="L180" i="3" s="1"/>
  <c r="N180" i="3" s="1"/>
  <c r="E181" i="3"/>
  <c r="F181" i="3" s="1"/>
  <c r="L181" i="3" s="1"/>
  <c r="E182" i="3"/>
  <c r="F182" i="3" s="1"/>
  <c r="L182" i="3" s="1"/>
  <c r="N182" i="3" s="1"/>
  <c r="E183" i="3"/>
  <c r="E184" i="3"/>
  <c r="E185" i="3"/>
  <c r="E186" i="3"/>
  <c r="E187" i="3"/>
  <c r="E188" i="3"/>
  <c r="F188" i="3" s="1"/>
  <c r="L188" i="3" s="1"/>
  <c r="N188" i="3" s="1"/>
  <c r="E189" i="3"/>
  <c r="E190" i="3"/>
  <c r="E191" i="3"/>
  <c r="E192" i="3"/>
  <c r="E193" i="3"/>
  <c r="F193" i="3" s="1"/>
  <c r="L193" i="3" s="1"/>
  <c r="E194" i="3"/>
  <c r="F194" i="3" s="1"/>
  <c r="L194" i="3" s="1"/>
  <c r="N194" i="3" s="1"/>
  <c r="E195" i="3"/>
  <c r="F195" i="3" s="1"/>
  <c r="L195" i="3" s="1"/>
  <c r="E196" i="3"/>
  <c r="E197" i="3"/>
  <c r="F197" i="3" s="1"/>
  <c r="L197" i="3" s="1"/>
  <c r="E198" i="3"/>
  <c r="F198" i="3" s="1"/>
  <c r="L198" i="3" s="1"/>
  <c r="N198" i="3" s="1"/>
  <c r="E199" i="3"/>
  <c r="F199" i="3" s="1"/>
  <c r="L199" i="3" s="1"/>
  <c r="E200" i="3"/>
  <c r="E201" i="3"/>
  <c r="F201" i="3" s="1"/>
  <c r="L201" i="3" s="1"/>
  <c r="E202" i="3"/>
  <c r="E203" i="3"/>
  <c r="F203" i="3" s="1"/>
  <c r="L203" i="3" s="1"/>
  <c r="E204" i="3"/>
  <c r="F204" i="3" s="1"/>
  <c r="L204" i="3" s="1"/>
  <c r="N204" i="3" s="1"/>
  <c r="E205" i="3"/>
  <c r="F205" i="3" s="1"/>
  <c r="L205" i="3" s="1"/>
  <c r="E206" i="3"/>
  <c r="F206" i="3" s="1"/>
  <c r="L206" i="3" s="1"/>
  <c r="N206" i="3" s="1"/>
  <c r="E207" i="3"/>
  <c r="F207" i="3" s="1"/>
  <c r="L207" i="3" s="1"/>
  <c r="E208" i="3"/>
  <c r="E209" i="3"/>
  <c r="E210" i="3"/>
  <c r="F210" i="3" s="1"/>
  <c r="L210" i="3" s="1"/>
  <c r="N210" i="3" s="1"/>
  <c r="E211" i="3"/>
  <c r="F211" i="3" s="1"/>
  <c r="L211" i="3" s="1"/>
  <c r="E212" i="3"/>
  <c r="F212" i="3" s="1"/>
  <c r="L212" i="3" s="1"/>
  <c r="N212" i="3" s="1"/>
  <c r="E213" i="3"/>
  <c r="F213" i="3" s="1"/>
  <c r="L213" i="3" s="1"/>
  <c r="E214" i="3"/>
  <c r="E13" i="3"/>
  <c r="F13" i="3" s="1"/>
  <c r="L13" i="3" s="1"/>
  <c r="N13" i="3" s="1"/>
  <c r="J214" i="3"/>
  <c r="I214" i="3"/>
  <c r="F214" i="3" s="1"/>
  <c r="L214" i="3" s="1"/>
  <c r="N214" i="3" s="1"/>
  <c r="J213" i="3"/>
  <c r="I213" i="3"/>
  <c r="J212" i="3"/>
  <c r="I212" i="3"/>
  <c r="J211" i="3"/>
  <c r="I211" i="3"/>
  <c r="J210" i="3"/>
  <c r="I210" i="3"/>
  <c r="J209" i="3"/>
  <c r="I209" i="3"/>
  <c r="F209" i="3" s="1"/>
  <c r="L209" i="3" s="1"/>
  <c r="J208" i="3"/>
  <c r="I208" i="3"/>
  <c r="F208" i="3" s="1"/>
  <c r="L208" i="3" s="1"/>
  <c r="N208" i="3" s="1"/>
  <c r="J207" i="3"/>
  <c r="I207" i="3"/>
  <c r="J206" i="3"/>
  <c r="I206" i="3"/>
  <c r="J205" i="3"/>
  <c r="I205" i="3"/>
  <c r="J204" i="3"/>
  <c r="I204" i="3"/>
  <c r="J203" i="3"/>
  <c r="I203" i="3"/>
  <c r="J202" i="3"/>
  <c r="I202" i="3"/>
  <c r="F202" i="3" s="1"/>
  <c r="L202" i="3" s="1"/>
  <c r="N202" i="3" s="1"/>
  <c r="J201" i="3"/>
  <c r="I201" i="3"/>
  <c r="J200" i="3"/>
  <c r="I200" i="3"/>
  <c r="F200" i="3" s="1"/>
  <c r="L200" i="3" s="1"/>
  <c r="N200" i="3" s="1"/>
  <c r="J199" i="3"/>
  <c r="I199" i="3"/>
  <c r="J198" i="3"/>
  <c r="I198" i="3"/>
  <c r="J197" i="3"/>
  <c r="I197" i="3"/>
  <c r="J196" i="3"/>
  <c r="I196" i="3"/>
  <c r="F196" i="3" s="1"/>
  <c r="L196" i="3" s="1"/>
  <c r="N196" i="3" s="1"/>
  <c r="J195" i="3"/>
  <c r="I195" i="3"/>
  <c r="J194" i="3"/>
  <c r="I194" i="3"/>
  <c r="J193" i="3"/>
  <c r="I193" i="3"/>
  <c r="J192" i="3"/>
  <c r="I192" i="3"/>
  <c r="F192" i="3" s="1"/>
  <c r="L192" i="3" s="1"/>
  <c r="N192" i="3" s="1"/>
  <c r="I191" i="3"/>
  <c r="F191" i="3" s="1"/>
  <c r="L191" i="3" s="1"/>
  <c r="J190" i="3"/>
  <c r="I190" i="3"/>
  <c r="F190" i="3" s="1"/>
  <c r="L190" i="3" s="1"/>
  <c r="N190" i="3" s="1"/>
  <c r="J189" i="3"/>
  <c r="I189" i="3"/>
  <c r="F189" i="3" s="1"/>
  <c r="L189" i="3" s="1"/>
  <c r="J188" i="3"/>
  <c r="I188" i="3"/>
  <c r="J187" i="3"/>
  <c r="I187" i="3"/>
  <c r="J186" i="3"/>
  <c r="I186" i="3"/>
  <c r="F186" i="3" s="1"/>
  <c r="L186" i="3" s="1"/>
  <c r="N186" i="3" s="1"/>
  <c r="J185" i="3"/>
  <c r="I185" i="3"/>
  <c r="F185" i="3" s="1"/>
  <c r="L185" i="3" s="1"/>
  <c r="J184" i="3"/>
  <c r="I184" i="3"/>
  <c r="F184" i="3" s="1"/>
  <c r="L184" i="3" s="1"/>
  <c r="N184" i="3" s="1"/>
  <c r="J183" i="3"/>
  <c r="I183" i="3"/>
  <c r="F183" i="3" s="1"/>
  <c r="L183" i="3" s="1"/>
  <c r="J182" i="3"/>
  <c r="I182" i="3"/>
  <c r="J181" i="3"/>
  <c r="I181" i="3"/>
  <c r="J180" i="3"/>
  <c r="I180" i="3"/>
  <c r="J179" i="3"/>
  <c r="I179" i="3"/>
  <c r="F179" i="3" s="1"/>
  <c r="L179" i="3" s="1"/>
  <c r="J178" i="3"/>
  <c r="I178" i="3"/>
  <c r="F178" i="3" s="1"/>
  <c r="L178" i="3" s="1"/>
  <c r="N178" i="3" s="1"/>
  <c r="J177" i="3"/>
  <c r="I177" i="3"/>
  <c r="F177" i="3" s="1"/>
  <c r="L177" i="3" s="1"/>
  <c r="J176" i="3"/>
  <c r="I176" i="3"/>
  <c r="J175" i="3"/>
  <c r="I175" i="3"/>
  <c r="J174" i="3"/>
  <c r="I174" i="3"/>
  <c r="J173" i="3"/>
  <c r="I173" i="3"/>
  <c r="J172" i="3"/>
  <c r="I172" i="3"/>
  <c r="J171" i="3"/>
  <c r="I171" i="3"/>
  <c r="J170" i="3"/>
  <c r="I170" i="3"/>
  <c r="J169" i="3"/>
  <c r="I169" i="3"/>
  <c r="J168" i="3"/>
  <c r="I168" i="3"/>
  <c r="J167" i="3"/>
  <c r="I167" i="3"/>
  <c r="J166" i="3"/>
  <c r="I166" i="3"/>
  <c r="H216" i="3"/>
  <c r="J165" i="3"/>
  <c r="I165" i="3"/>
  <c r="J164" i="3"/>
  <c r="I164" i="3"/>
  <c r="F164" i="3" s="1"/>
  <c r="L164" i="3" s="1"/>
  <c r="N164" i="3" s="1"/>
  <c r="J163" i="3"/>
  <c r="I163" i="3"/>
  <c r="F163" i="3" s="1"/>
  <c r="L163" i="3" s="1"/>
  <c r="N163" i="3" s="1"/>
  <c r="J162" i="3"/>
  <c r="I162" i="3"/>
  <c r="J161" i="3"/>
  <c r="I161" i="3"/>
  <c r="J160" i="3"/>
  <c r="I160" i="3"/>
  <c r="J159" i="3"/>
  <c r="I159" i="3"/>
  <c r="J158" i="3"/>
  <c r="I158" i="3"/>
  <c r="J157" i="3"/>
  <c r="I157" i="3"/>
  <c r="F157" i="3" s="1"/>
  <c r="L157" i="3" s="1"/>
  <c r="N157" i="3" s="1"/>
  <c r="J156" i="3"/>
  <c r="I156" i="3"/>
  <c r="J155" i="3"/>
  <c r="I155" i="3"/>
  <c r="J154" i="3"/>
  <c r="I154" i="3"/>
  <c r="J153" i="3"/>
  <c r="I153" i="3"/>
  <c r="J152" i="3"/>
  <c r="I152" i="3"/>
  <c r="F152" i="3" s="1"/>
  <c r="L152" i="3" s="1"/>
  <c r="N152" i="3" s="1"/>
  <c r="J151" i="3"/>
  <c r="I151" i="3"/>
  <c r="F151" i="3" s="1"/>
  <c r="L151" i="3" s="1"/>
  <c r="N151" i="3" s="1"/>
  <c r="J150" i="3"/>
  <c r="I150" i="3"/>
  <c r="J149" i="3"/>
  <c r="I149" i="3"/>
  <c r="J148" i="3"/>
  <c r="I148" i="3"/>
  <c r="J147" i="3"/>
  <c r="I147" i="3"/>
  <c r="J146" i="3"/>
  <c r="I146" i="3"/>
  <c r="J145" i="3"/>
  <c r="I145" i="3"/>
  <c r="F145" i="3" s="1"/>
  <c r="L145" i="3" s="1"/>
  <c r="N145" i="3" s="1"/>
  <c r="J144" i="3"/>
  <c r="I144" i="3"/>
  <c r="J143" i="3"/>
  <c r="I143" i="3"/>
  <c r="J142" i="3"/>
  <c r="I142" i="3"/>
  <c r="J141" i="3"/>
  <c r="I141" i="3"/>
  <c r="J140" i="3"/>
  <c r="I140" i="3"/>
  <c r="J139" i="3"/>
  <c r="I139" i="3"/>
  <c r="F139" i="3" s="1"/>
  <c r="L139" i="3" s="1"/>
  <c r="N139" i="3" s="1"/>
  <c r="J138" i="3"/>
  <c r="I138" i="3"/>
  <c r="F138" i="3" s="1"/>
  <c r="L138" i="3" s="1"/>
  <c r="N138" i="3" s="1"/>
  <c r="J137" i="3"/>
  <c r="I137" i="3"/>
  <c r="J136" i="3"/>
  <c r="I136" i="3"/>
  <c r="J135" i="3"/>
  <c r="I135" i="3"/>
  <c r="J134" i="3"/>
  <c r="I134" i="3"/>
  <c r="J133" i="3"/>
  <c r="I133" i="3"/>
  <c r="J132" i="3"/>
  <c r="I132" i="3"/>
  <c r="J131" i="3"/>
  <c r="I131" i="3"/>
  <c r="J130" i="3"/>
  <c r="I130" i="3"/>
  <c r="F130" i="3" s="1"/>
  <c r="L130" i="3" s="1"/>
  <c r="J129" i="3"/>
  <c r="I129" i="3"/>
  <c r="J128" i="3"/>
  <c r="I128" i="3"/>
  <c r="J127" i="3"/>
  <c r="I127" i="3"/>
  <c r="J126" i="3"/>
  <c r="I126" i="3"/>
  <c r="F126" i="3" s="1"/>
  <c r="L126" i="3" s="1"/>
  <c r="J125" i="3"/>
  <c r="I125" i="3"/>
  <c r="J124" i="3"/>
  <c r="I124" i="3"/>
  <c r="J123" i="3"/>
  <c r="I123" i="3"/>
  <c r="J122" i="3"/>
  <c r="I122" i="3"/>
  <c r="J121" i="3"/>
  <c r="I121" i="3"/>
  <c r="J120" i="3"/>
  <c r="I120" i="3"/>
  <c r="F120" i="3" s="1"/>
  <c r="L120" i="3" s="1"/>
  <c r="N120" i="3" s="1"/>
  <c r="J119" i="3"/>
  <c r="I119" i="3"/>
  <c r="J118" i="3"/>
  <c r="I118" i="3"/>
  <c r="F118" i="3" s="1"/>
  <c r="L118" i="3" s="1"/>
  <c r="N118" i="3" s="1"/>
  <c r="J117" i="3"/>
  <c r="I117" i="3"/>
  <c r="F117" i="3" s="1"/>
  <c r="L117" i="3" s="1"/>
  <c r="J116" i="3"/>
  <c r="I116" i="3"/>
  <c r="J115" i="3"/>
  <c r="I115" i="3"/>
  <c r="J114" i="3"/>
  <c r="I114" i="3"/>
  <c r="F114" i="3" s="1"/>
  <c r="L114" i="3" s="1"/>
  <c r="N114" i="3" s="1"/>
  <c r="J113" i="3"/>
  <c r="I113" i="3"/>
  <c r="J112" i="3"/>
  <c r="I112" i="3"/>
  <c r="J111" i="3"/>
  <c r="I111" i="3"/>
  <c r="J110" i="3"/>
  <c r="I110" i="3"/>
  <c r="F110" i="3" s="1"/>
  <c r="L110" i="3" s="1"/>
  <c r="N110" i="3" s="1"/>
  <c r="J109" i="3"/>
  <c r="I109" i="3"/>
  <c r="F109" i="3" s="1"/>
  <c r="L109" i="3" s="1"/>
  <c r="J108" i="3"/>
  <c r="I108" i="3"/>
  <c r="F108" i="3" s="1"/>
  <c r="L108" i="3" s="1"/>
  <c r="N108" i="3" s="1"/>
  <c r="J107" i="3"/>
  <c r="I107" i="3"/>
  <c r="F107" i="3" s="1"/>
  <c r="L107" i="3" s="1"/>
  <c r="J106" i="3"/>
  <c r="I106" i="3"/>
  <c r="F106" i="3" s="1"/>
  <c r="L106" i="3" s="1"/>
  <c r="N106" i="3" s="1"/>
  <c r="J105" i="3"/>
  <c r="I105" i="3"/>
  <c r="J104" i="3"/>
  <c r="I104" i="3"/>
  <c r="F104" i="3" s="1"/>
  <c r="L104" i="3" s="1"/>
  <c r="N104" i="3" s="1"/>
  <c r="J103" i="3"/>
  <c r="I103" i="3"/>
  <c r="F103" i="3" s="1"/>
  <c r="L103" i="3" s="1"/>
  <c r="J102" i="3"/>
  <c r="I102" i="3"/>
  <c r="J101" i="3"/>
  <c r="I101" i="3"/>
  <c r="J100" i="3"/>
  <c r="I100" i="3"/>
  <c r="J99" i="3"/>
  <c r="I99" i="3"/>
  <c r="F99" i="3" s="1"/>
  <c r="L99" i="3" s="1"/>
  <c r="J98" i="3"/>
  <c r="I98" i="3"/>
  <c r="J97" i="3"/>
  <c r="I97" i="3"/>
  <c r="J96" i="3"/>
  <c r="I96" i="3"/>
  <c r="J95" i="3"/>
  <c r="I95" i="3"/>
  <c r="J94" i="3"/>
  <c r="I94" i="3"/>
  <c r="J93" i="3"/>
  <c r="I93" i="3"/>
  <c r="F93" i="3" s="1"/>
  <c r="L93" i="3" s="1"/>
  <c r="J92" i="3"/>
  <c r="I92" i="3"/>
  <c r="J91" i="3"/>
  <c r="I91" i="3"/>
  <c r="J90" i="3"/>
  <c r="I90" i="3"/>
  <c r="F90" i="3" s="1"/>
  <c r="L90" i="3" s="1"/>
  <c r="N90" i="3" s="1"/>
  <c r="J89" i="3"/>
  <c r="I89" i="3"/>
  <c r="J88" i="3"/>
  <c r="I88" i="3"/>
  <c r="F88" i="3" s="1"/>
  <c r="L88" i="3" s="1"/>
  <c r="N88" i="3" s="1"/>
  <c r="J87" i="3"/>
  <c r="I87" i="3"/>
  <c r="F87" i="3" s="1"/>
  <c r="L87" i="3" s="1"/>
  <c r="J86" i="3"/>
  <c r="I86" i="3"/>
  <c r="J85" i="3"/>
  <c r="I85" i="3"/>
  <c r="J84" i="3"/>
  <c r="I84" i="3"/>
  <c r="J83" i="3"/>
  <c r="I83" i="3"/>
  <c r="J82" i="3"/>
  <c r="I82" i="3"/>
  <c r="J81" i="3"/>
  <c r="I81" i="3"/>
  <c r="J80" i="3"/>
  <c r="I80" i="3"/>
  <c r="J79" i="3"/>
  <c r="I79" i="3"/>
  <c r="F79" i="3" s="1"/>
  <c r="L79" i="3" s="1"/>
  <c r="J78" i="3"/>
  <c r="I78" i="3"/>
  <c r="F78" i="3" s="1"/>
  <c r="L78" i="3" s="1"/>
  <c r="N78" i="3" s="1"/>
  <c r="J77" i="3"/>
  <c r="I77" i="3"/>
  <c r="F77" i="3" s="1"/>
  <c r="L77" i="3" s="1"/>
  <c r="J76" i="3"/>
  <c r="I76" i="3"/>
  <c r="F76" i="3" s="1"/>
  <c r="L76" i="3" s="1"/>
  <c r="N76" i="3" s="1"/>
  <c r="J75" i="3"/>
  <c r="I75" i="3"/>
  <c r="F75" i="3" s="1"/>
  <c r="L75" i="3" s="1"/>
  <c r="J74" i="3"/>
  <c r="I74" i="3"/>
  <c r="J73" i="3"/>
  <c r="I73" i="3"/>
  <c r="J72" i="3"/>
  <c r="I72" i="3"/>
  <c r="J71" i="3"/>
  <c r="I71" i="3"/>
  <c r="J70" i="3"/>
  <c r="I70" i="3"/>
  <c r="F70" i="3" s="1"/>
  <c r="L70" i="3" s="1"/>
  <c r="N70" i="3" s="1"/>
  <c r="J69" i="3"/>
  <c r="I69" i="3"/>
  <c r="J68" i="3"/>
  <c r="I68" i="3"/>
  <c r="J67" i="3"/>
  <c r="I67" i="3"/>
  <c r="J66" i="3"/>
  <c r="I66" i="3"/>
  <c r="J65" i="3"/>
  <c r="I65" i="3"/>
  <c r="J64" i="3"/>
  <c r="I64" i="3"/>
  <c r="J63" i="3"/>
  <c r="I63" i="3"/>
  <c r="J62" i="3"/>
  <c r="I62" i="3"/>
  <c r="J61" i="3"/>
  <c r="I61" i="3"/>
  <c r="J60" i="3"/>
  <c r="I60" i="3"/>
  <c r="J59" i="3"/>
  <c r="I59" i="3"/>
  <c r="J58" i="3"/>
  <c r="I58" i="3"/>
  <c r="J57" i="3"/>
  <c r="I57" i="3"/>
  <c r="F57" i="3" s="1"/>
  <c r="L57" i="3" s="1"/>
  <c r="J56" i="3"/>
  <c r="I56" i="3"/>
  <c r="J55" i="3"/>
  <c r="I55" i="3"/>
  <c r="F55" i="3" s="1"/>
  <c r="L55" i="3" s="1"/>
  <c r="J54" i="3"/>
  <c r="I54" i="3"/>
  <c r="J53" i="3"/>
  <c r="I53" i="3"/>
  <c r="J52" i="3"/>
  <c r="I52" i="3"/>
  <c r="J51" i="3"/>
  <c r="I51" i="3"/>
  <c r="J50" i="3"/>
  <c r="I50" i="3"/>
  <c r="J49" i="3"/>
  <c r="I49" i="3"/>
  <c r="J48" i="3"/>
  <c r="I48" i="3"/>
  <c r="J47" i="3"/>
  <c r="I47" i="3"/>
  <c r="F47" i="3" s="1"/>
  <c r="L47" i="3" s="1"/>
  <c r="J46" i="3"/>
  <c r="I46" i="3"/>
  <c r="F46" i="3" s="1"/>
  <c r="L46" i="3" s="1"/>
  <c r="N46" i="3" s="1"/>
  <c r="J45" i="3"/>
  <c r="I45" i="3"/>
  <c r="F45" i="3" s="1"/>
  <c r="L45" i="3" s="1"/>
  <c r="J44" i="3"/>
  <c r="I44" i="3"/>
  <c r="J43" i="3"/>
  <c r="I43" i="3"/>
  <c r="J42" i="3"/>
  <c r="I42" i="3"/>
  <c r="J41" i="3"/>
  <c r="I41" i="3"/>
  <c r="F41" i="3" s="1"/>
  <c r="L41" i="3" s="1"/>
  <c r="J40" i="3"/>
  <c r="I40" i="3"/>
  <c r="J39" i="3"/>
  <c r="I39" i="3"/>
  <c r="J38" i="3"/>
  <c r="I38" i="3"/>
  <c r="J37" i="3"/>
  <c r="I37" i="3"/>
  <c r="J36" i="3"/>
  <c r="I36" i="3"/>
  <c r="F36" i="3" s="1"/>
  <c r="L36" i="3" s="1"/>
  <c r="J35" i="3"/>
  <c r="I35" i="3"/>
  <c r="F35" i="3" s="1"/>
  <c r="L35" i="3" s="1"/>
  <c r="N35" i="3" s="1"/>
  <c r="J34" i="3"/>
  <c r="I34" i="3"/>
  <c r="F34" i="3" s="1"/>
  <c r="L34" i="3" s="1"/>
  <c r="J33" i="3"/>
  <c r="I33" i="3"/>
  <c r="J32" i="3"/>
  <c r="I32" i="3"/>
  <c r="J31" i="3"/>
  <c r="I31" i="3"/>
  <c r="J30" i="3"/>
  <c r="I30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F19" i="3" s="1"/>
  <c r="L19" i="3" s="1"/>
  <c r="N19" i="3" s="1"/>
  <c r="J18" i="3"/>
  <c r="I18" i="3"/>
  <c r="J17" i="3"/>
  <c r="I17" i="3"/>
  <c r="J16" i="3"/>
  <c r="I16" i="3"/>
  <c r="J15" i="3"/>
  <c r="I15" i="3"/>
  <c r="F15" i="3" s="1"/>
  <c r="L15" i="3" s="1"/>
  <c r="N15" i="3" s="1"/>
  <c r="J14" i="3"/>
  <c r="I14" i="3"/>
  <c r="F14" i="3" s="1"/>
  <c r="L14" i="3" s="1"/>
  <c r="J13" i="3"/>
  <c r="I13" i="3"/>
  <c r="D14" i="6" l="1"/>
  <c r="E14" i="6" s="1"/>
  <c r="F14" i="6" s="1"/>
  <c r="L14" i="6" s="1"/>
  <c r="D229" i="4"/>
  <c r="N187" i="6"/>
  <c r="K117" i="8"/>
  <c r="D248" i="8"/>
  <c r="D256" i="8" s="1"/>
  <c r="K76" i="8"/>
  <c r="N83" i="6"/>
  <c r="K83" i="6"/>
  <c r="K95" i="6"/>
  <c r="N95" i="6"/>
  <c r="K69" i="6"/>
  <c r="N69" i="6"/>
  <c r="K141" i="6"/>
  <c r="N141" i="6"/>
  <c r="K113" i="6"/>
  <c r="N113" i="6"/>
  <c r="K82" i="6"/>
  <c r="N82" i="6"/>
  <c r="K169" i="6"/>
  <c r="N169" i="6"/>
  <c r="K132" i="6"/>
  <c r="N132" i="6"/>
  <c r="N60" i="5"/>
  <c r="D60" i="6" s="1"/>
  <c r="E60" i="6" s="1"/>
  <c r="F60" i="6" s="1"/>
  <c r="L60" i="6" s="1"/>
  <c r="N70" i="5"/>
  <c r="D70" i="6" s="1"/>
  <c r="E70" i="6" s="1"/>
  <c r="F70" i="6" s="1"/>
  <c r="L70" i="6" s="1"/>
  <c r="N150" i="6"/>
  <c r="K150" i="6"/>
  <c r="K203" i="6"/>
  <c r="N203" i="6"/>
  <c r="K162" i="6"/>
  <c r="N162" i="6"/>
  <c r="K210" i="6"/>
  <c r="N210" i="6"/>
  <c r="K212" i="6"/>
  <c r="N212" i="6"/>
  <c r="K74" i="6"/>
  <c r="N74" i="6"/>
  <c r="K125" i="6"/>
  <c r="N125" i="6"/>
  <c r="K30" i="6"/>
  <c r="N30" i="6"/>
  <c r="K62" i="6"/>
  <c r="N62" i="6"/>
  <c r="N61" i="6"/>
  <c r="K61" i="6"/>
  <c r="N155" i="6"/>
  <c r="K155" i="6"/>
  <c r="K33" i="6"/>
  <c r="N33" i="6"/>
  <c r="K42" i="6"/>
  <c r="N42" i="6"/>
  <c r="K200" i="6"/>
  <c r="N200" i="6"/>
  <c r="K71" i="6"/>
  <c r="N71" i="6"/>
  <c r="N161" i="6"/>
  <c r="K161" i="6"/>
  <c r="K168" i="6"/>
  <c r="N168" i="6"/>
  <c r="K66" i="6"/>
  <c r="N66" i="6"/>
  <c r="N29" i="6"/>
  <c r="K29" i="6"/>
  <c r="K120" i="6"/>
  <c r="N120" i="6"/>
  <c r="K40" i="6"/>
  <c r="N40" i="6"/>
  <c r="K170" i="6"/>
  <c r="N170" i="6"/>
  <c r="K179" i="6"/>
  <c r="N179" i="6"/>
  <c r="K165" i="6"/>
  <c r="N165" i="6"/>
  <c r="K134" i="6"/>
  <c r="N134" i="6"/>
  <c r="K193" i="6"/>
  <c r="N193" i="6"/>
  <c r="K183" i="6"/>
  <c r="N183" i="6"/>
  <c r="K63" i="6"/>
  <c r="N63" i="6"/>
  <c r="K23" i="6"/>
  <c r="N23" i="6"/>
  <c r="K37" i="6"/>
  <c r="N37" i="6"/>
  <c r="K190" i="6"/>
  <c r="N190" i="6"/>
  <c r="N164" i="5"/>
  <c r="D164" i="6" s="1"/>
  <c r="E164" i="6" s="1"/>
  <c r="F164" i="6" s="1"/>
  <c r="L164" i="6" s="1"/>
  <c r="K59" i="6"/>
  <c r="N59" i="6"/>
  <c r="N152" i="6"/>
  <c r="K152" i="6"/>
  <c r="K39" i="6"/>
  <c r="N39" i="6"/>
  <c r="K174" i="6"/>
  <c r="N174" i="6"/>
  <c r="K14" i="6"/>
  <c r="N14" i="6"/>
  <c r="K75" i="6"/>
  <c r="N75" i="6"/>
  <c r="N94" i="6"/>
  <c r="K94" i="6"/>
  <c r="K122" i="6"/>
  <c r="N122" i="6"/>
  <c r="K173" i="6"/>
  <c r="N173" i="6"/>
  <c r="N142" i="6"/>
  <c r="K142" i="6"/>
  <c r="K192" i="6"/>
  <c r="N192" i="6"/>
  <c r="K98" i="6"/>
  <c r="N98" i="6"/>
  <c r="K86" i="6"/>
  <c r="N86" i="6"/>
  <c r="K175" i="6"/>
  <c r="N175" i="6"/>
  <c r="N149" i="6"/>
  <c r="K149" i="6"/>
  <c r="N97" i="6"/>
  <c r="K97" i="6"/>
  <c r="K53" i="6"/>
  <c r="N53" i="6"/>
  <c r="K64" i="6"/>
  <c r="N64" i="6"/>
  <c r="K176" i="6"/>
  <c r="N176" i="6"/>
  <c r="K112" i="6"/>
  <c r="N112" i="6"/>
  <c r="K17" i="6"/>
  <c r="N17" i="6"/>
  <c r="K67" i="6"/>
  <c r="N67" i="6"/>
  <c r="K198" i="6"/>
  <c r="N198" i="6"/>
  <c r="K197" i="6"/>
  <c r="N197" i="6"/>
  <c r="K44" i="6"/>
  <c r="N44" i="6"/>
  <c r="K49" i="6"/>
  <c r="N49" i="6"/>
  <c r="K51" i="6"/>
  <c r="N51" i="6"/>
  <c r="K73" i="6"/>
  <c r="N73" i="6"/>
  <c r="N146" i="6"/>
  <c r="K146" i="6"/>
  <c r="K80" i="6"/>
  <c r="N80" i="6"/>
  <c r="K157" i="6"/>
  <c r="N157" i="6"/>
  <c r="N101" i="6"/>
  <c r="K101" i="6"/>
  <c r="K92" i="6"/>
  <c r="N92" i="6"/>
  <c r="N153" i="6"/>
  <c r="K153" i="6"/>
  <c r="K124" i="6"/>
  <c r="N124" i="6"/>
  <c r="K180" i="6"/>
  <c r="N180" i="6"/>
  <c r="K159" i="6"/>
  <c r="N159" i="6"/>
  <c r="K105" i="6"/>
  <c r="N105" i="6"/>
  <c r="K154" i="6"/>
  <c r="N154" i="6"/>
  <c r="N148" i="6"/>
  <c r="K148" i="6"/>
  <c r="K166" i="6"/>
  <c r="N166" i="6"/>
  <c r="K100" i="6"/>
  <c r="N100" i="6"/>
  <c r="K38" i="6"/>
  <c r="N38" i="6"/>
  <c r="K156" i="6"/>
  <c r="N156" i="6"/>
  <c r="K195" i="6"/>
  <c r="N195" i="6"/>
  <c r="K199" i="6"/>
  <c r="N199" i="6"/>
  <c r="K147" i="6"/>
  <c r="N147" i="6"/>
  <c r="K158" i="6"/>
  <c r="N158" i="6"/>
  <c r="K58" i="6"/>
  <c r="N58" i="6"/>
  <c r="K85" i="6"/>
  <c r="N85" i="6"/>
  <c r="N140" i="6"/>
  <c r="K140" i="6"/>
  <c r="K48" i="6"/>
  <c r="N48" i="6"/>
  <c r="K89" i="6"/>
  <c r="N89" i="6"/>
  <c r="K202" i="6"/>
  <c r="N202" i="6"/>
  <c r="K20" i="6"/>
  <c r="N20" i="6"/>
  <c r="K204" i="8"/>
  <c r="K102" i="8"/>
  <c r="N248" i="8"/>
  <c r="K138" i="8"/>
  <c r="K151" i="8"/>
  <c r="K186" i="6"/>
  <c r="N204" i="7"/>
  <c r="N246" i="7" s="1"/>
  <c r="K246" i="7"/>
  <c r="N102" i="6"/>
  <c r="N129" i="6"/>
  <c r="N151" i="6"/>
  <c r="N209" i="6"/>
  <c r="N185" i="6"/>
  <c r="N26" i="6"/>
  <c r="N127" i="6"/>
  <c r="N114" i="6"/>
  <c r="N15" i="6"/>
  <c r="N65" i="6"/>
  <c r="N184" i="6"/>
  <c r="N144" i="6"/>
  <c r="N50" i="6"/>
  <c r="N188" i="6"/>
  <c r="N91" i="6"/>
  <c r="N117" i="6"/>
  <c r="N137" i="6"/>
  <c r="N76" i="6"/>
  <c r="N208" i="6"/>
  <c r="N79" i="6"/>
  <c r="N109" i="6"/>
  <c r="N136" i="6"/>
  <c r="N206" i="6"/>
  <c r="N207" i="6"/>
  <c r="N78" i="6"/>
  <c r="N143" i="6"/>
  <c r="N55" i="6"/>
  <c r="N27" i="6"/>
  <c r="N107" i="6"/>
  <c r="N205" i="6"/>
  <c r="N77" i="6"/>
  <c r="N196" i="6"/>
  <c r="N138" i="6"/>
  <c r="N54" i="6"/>
  <c r="N18" i="6"/>
  <c r="N56" i="6"/>
  <c r="N106" i="6"/>
  <c r="N128" i="6"/>
  <c r="N52" i="6"/>
  <c r="N16" i="6"/>
  <c r="N189" i="6"/>
  <c r="N172" i="6"/>
  <c r="N108" i="6"/>
  <c r="N24" i="6"/>
  <c r="N201" i="6"/>
  <c r="N25" i="6"/>
  <c r="N131" i="6"/>
  <c r="N182" i="6"/>
  <c r="N115" i="6"/>
  <c r="N130" i="6"/>
  <c r="N171" i="6"/>
  <c r="N43" i="6"/>
  <c r="N139" i="6"/>
  <c r="N133" i="6"/>
  <c r="N123" i="6"/>
  <c r="N145" i="6"/>
  <c r="N213" i="5"/>
  <c r="F89" i="3"/>
  <c r="L89" i="3" s="1"/>
  <c r="N89" i="3" s="1"/>
  <c r="F97" i="3"/>
  <c r="L97" i="3" s="1"/>
  <c r="N97" i="3" s="1"/>
  <c r="F156" i="3"/>
  <c r="L156" i="3" s="1"/>
  <c r="K156" i="3" s="1"/>
  <c r="K165" i="3"/>
  <c r="F95" i="3"/>
  <c r="L95" i="3" s="1"/>
  <c r="N95" i="3" s="1"/>
  <c r="F51" i="3"/>
  <c r="L51" i="3" s="1"/>
  <c r="N51" i="3" s="1"/>
  <c r="F162" i="3"/>
  <c r="L162" i="3" s="1"/>
  <c r="N162" i="3" s="1"/>
  <c r="F91" i="3"/>
  <c r="L91" i="3" s="1"/>
  <c r="N91" i="3" s="1"/>
  <c r="F187" i="3"/>
  <c r="L187" i="3" s="1"/>
  <c r="N187" i="3" s="1"/>
  <c r="F59" i="3"/>
  <c r="L59" i="3" s="1"/>
  <c r="N59" i="3" s="1"/>
  <c r="K55" i="3"/>
  <c r="K45" i="3"/>
  <c r="K134" i="3"/>
  <c r="N126" i="3"/>
  <c r="K126" i="3"/>
  <c r="N130" i="3"/>
  <c r="K130" i="3"/>
  <c r="K68" i="3"/>
  <c r="K82" i="3"/>
  <c r="K94" i="3"/>
  <c r="K98" i="3"/>
  <c r="K112" i="3"/>
  <c r="K133" i="3"/>
  <c r="K155" i="3"/>
  <c r="K184" i="3"/>
  <c r="K188" i="3"/>
  <c r="K41" i="3"/>
  <c r="K47" i="3"/>
  <c r="K57" i="3"/>
  <c r="K49" i="3"/>
  <c r="K27" i="3"/>
  <c r="K150" i="3"/>
  <c r="K153" i="3"/>
  <c r="K154" i="3"/>
  <c r="K138" i="3"/>
  <c r="K142" i="3"/>
  <c r="N47" i="3"/>
  <c r="N55" i="3"/>
  <c r="K13" i="3"/>
  <c r="K33" i="3"/>
  <c r="K60" i="3"/>
  <c r="K61" i="3"/>
  <c r="K66" i="3"/>
  <c r="K74" i="3"/>
  <c r="K80" i="3"/>
  <c r="K96" i="3"/>
  <c r="K102" i="3"/>
  <c r="K120" i="3"/>
  <c r="K145" i="3"/>
  <c r="K146" i="3"/>
  <c r="K148" i="3"/>
  <c r="N148" i="3"/>
  <c r="K163" i="3"/>
  <c r="K176" i="3"/>
  <c r="N45" i="3"/>
  <c r="N57" i="3"/>
  <c r="K15" i="3"/>
  <c r="K17" i="3"/>
  <c r="K19" i="3"/>
  <c r="K21" i="3"/>
  <c r="N22" i="3"/>
  <c r="K22" i="3"/>
  <c r="K23" i="3"/>
  <c r="N24" i="3"/>
  <c r="K24" i="3"/>
  <c r="K26" i="3"/>
  <c r="N26" i="3"/>
  <c r="K37" i="3"/>
  <c r="N40" i="3"/>
  <c r="K40" i="3"/>
  <c r="N16" i="3"/>
  <c r="K16" i="3"/>
  <c r="N20" i="3"/>
  <c r="K20" i="3"/>
  <c r="K28" i="3"/>
  <c r="N28" i="3"/>
  <c r="K29" i="3"/>
  <c r="N30" i="3"/>
  <c r="K30" i="3"/>
  <c r="K31" i="3"/>
  <c r="N32" i="3"/>
  <c r="K32" i="3"/>
  <c r="K35" i="3"/>
  <c r="N36" i="3"/>
  <c r="K36" i="3"/>
  <c r="N14" i="3"/>
  <c r="K14" i="3"/>
  <c r="N18" i="3"/>
  <c r="K18" i="3"/>
  <c r="K25" i="3"/>
  <c r="N34" i="3"/>
  <c r="K34" i="3"/>
  <c r="N38" i="3"/>
  <c r="K38" i="3"/>
  <c r="K39" i="3"/>
  <c r="D216" i="3"/>
  <c r="D222" i="3" s="1"/>
  <c r="N41" i="3"/>
  <c r="K42" i="3"/>
  <c r="K43" i="3"/>
  <c r="K50" i="3"/>
  <c r="K52" i="3"/>
  <c r="K53" i="3"/>
  <c r="N61" i="3"/>
  <c r="K62" i="3"/>
  <c r="K64" i="3"/>
  <c r="N69" i="3"/>
  <c r="K69" i="3"/>
  <c r="K70" i="3"/>
  <c r="K72" i="3"/>
  <c r="K76" i="3"/>
  <c r="N77" i="3"/>
  <c r="K77" i="3"/>
  <c r="K78" i="3"/>
  <c r="N79" i="3"/>
  <c r="K79" i="3"/>
  <c r="N83" i="3"/>
  <c r="K83" i="3"/>
  <c r="K84" i="3"/>
  <c r="N85" i="3"/>
  <c r="K85" i="3"/>
  <c r="K86" i="3"/>
  <c r="N87" i="3"/>
  <c r="K87" i="3"/>
  <c r="K90" i="3"/>
  <c r="N99" i="3"/>
  <c r="K99" i="3"/>
  <c r="K100" i="3"/>
  <c r="N101" i="3"/>
  <c r="K101" i="3"/>
  <c r="K104" i="3"/>
  <c r="K106" i="3"/>
  <c r="N107" i="3"/>
  <c r="K107" i="3"/>
  <c r="K108" i="3"/>
  <c r="N109" i="3"/>
  <c r="K109" i="3"/>
  <c r="K110" i="3"/>
  <c r="N111" i="3"/>
  <c r="K111" i="3"/>
  <c r="N121" i="3"/>
  <c r="K121" i="3"/>
  <c r="K122" i="3"/>
  <c r="K44" i="3"/>
  <c r="K46" i="3"/>
  <c r="K48" i="3"/>
  <c r="K54" i="3"/>
  <c r="K56" i="3"/>
  <c r="K58" i="3"/>
  <c r="N63" i="3"/>
  <c r="K63" i="3"/>
  <c r="N65" i="3"/>
  <c r="K65" i="3"/>
  <c r="N67" i="3"/>
  <c r="K67" i="3"/>
  <c r="N71" i="3"/>
  <c r="K71" i="3"/>
  <c r="N73" i="3"/>
  <c r="K73" i="3"/>
  <c r="N75" i="3"/>
  <c r="K75" i="3"/>
  <c r="N81" i="3"/>
  <c r="K81" i="3"/>
  <c r="K88" i="3"/>
  <c r="K92" i="3"/>
  <c r="N93" i="3"/>
  <c r="K93" i="3"/>
  <c r="N103" i="3"/>
  <c r="K103" i="3"/>
  <c r="N105" i="3"/>
  <c r="K105" i="3"/>
  <c r="N113" i="3"/>
  <c r="K113" i="3"/>
  <c r="K114" i="3"/>
  <c r="N115" i="3"/>
  <c r="K115" i="3"/>
  <c r="K116" i="3"/>
  <c r="N117" i="3"/>
  <c r="K117" i="3"/>
  <c r="K118" i="3"/>
  <c r="N119" i="3"/>
  <c r="K119" i="3"/>
  <c r="K123" i="3"/>
  <c r="K124" i="3"/>
  <c r="K127" i="3"/>
  <c r="K128" i="3"/>
  <c r="K131" i="3"/>
  <c r="K132" i="3"/>
  <c r="N134" i="3"/>
  <c r="K135" i="3"/>
  <c r="K136" i="3"/>
  <c r="K139" i="3"/>
  <c r="K140" i="3"/>
  <c r="K143" i="3"/>
  <c r="K144" i="3"/>
  <c r="N146" i="3"/>
  <c r="K147" i="3"/>
  <c r="K151" i="3"/>
  <c r="K152" i="3"/>
  <c r="K157" i="3"/>
  <c r="N158" i="3"/>
  <c r="K158" i="3"/>
  <c r="K159" i="3"/>
  <c r="N160" i="3"/>
  <c r="K160" i="3"/>
  <c r="K161" i="3"/>
  <c r="K125" i="3"/>
  <c r="K129" i="3"/>
  <c r="K137" i="3"/>
  <c r="K141" i="3"/>
  <c r="K149" i="3"/>
  <c r="K166" i="3"/>
  <c r="N167" i="3"/>
  <c r="K167" i="3"/>
  <c r="K168" i="3"/>
  <c r="N169" i="3"/>
  <c r="K169" i="3"/>
  <c r="K170" i="3"/>
  <c r="N171" i="3"/>
  <c r="K171" i="3"/>
  <c r="K172" i="3"/>
  <c r="N173" i="3"/>
  <c r="K173" i="3"/>
  <c r="K174" i="3"/>
  <c r="N175" i="3"/>
  <c r="K175" i="3"/>
  <c r="K178" i="3"/>
  <c r="N179" i="3"/>
  <c r="K179" i="3"/>
  <c r="N185" i="3"/>
  <c r="K185" i="3"/>
  <c r="K192" i="3"/>
  <c r="N193" i="3"/>
  <c r="K193" i="3"/>
  <c r="K194" i="3"/>
  <c r="N195" i="3"/>
  <c r="K195" i="3"/>
  <c r="K196" i="3"/>
  <c r="N197" i="3"/>
  <c r="K197" i="3"/>
  <c r="K198" i="3"/>
  <c r="N199" i="3"/>
  <c r="K199" i="3"/>
  <c r="K200" i="3"/>
  <c r="N201" i="3"/>
  <c r="K201" i="3"/>
  <c r="K202" i="3"/>
  <c r="N203" i="3"/>
  <c r="K203" i="3"/>
  <c r="K204" i="3"/>
  <c r="N205" i="3"/>
  <c r="K205" i="3"/>
  <c r="K206" i="3"/>
  <c r="K208" i="3"/>
  <c r="N209" i="3"/>
  <c r="K209" i="3"/>
  <c r="K164" i="3"/>
  <c r="N177" i="3"/>
  <c r="K177" i="3"/>
  <c r="K180" i="3"/>
  <c r="N181" i="3"/>
  <c r="K181" i="3"/>
  <c r="K182" i="3"/>
  <c r="N183" i="3"/>
  <c r="K183" i="3"/>
  <c r="K186" i="3"/>
  <c r="N189" i="3"/>
  <c r="K189" i="3"/>
  <c r="K190" i="3"/>
  <c r="N191" i="3"/>
  <c r="K191" i="3"/>
  <c r="N207" i="3"/>
  <c r="K207" i="3"/>
  <c r="K210" i="3"/>
  <c r="N211" i="3"/>
  <c r="K211" i="3"/>
  <c r="K212" i="3"/>
  <c r="N213" i="3"/>
  <c r="K213" i="3"/>
  <c r="K214" i="3"/>
  <c r="L22" i="1"/>
  <c r="L37" i="1"/>
  <c r="L38" i="1"/>
  <c r="L42" i="1"/>
  <c r="L49" i="1"/>
  <c r="L62" i="1"/>
  <c r="L77" i="1"/>
  <c r="L78" i="1"/>
  <c r="L109" i="1"/>
  <c r="L110" i="1"/>
  <c r="L122" i="1"/>
  <c r="L129" i="1"/>
  <c r="L130" i="1"/>
  <c r="L150" i="1"/>
  <c r="L173" i="1"/>
  <c r="L174" i="1"/>
  <c r="L198" i="1"/>
  <c r="L201" i="1"/>
  <c r="L202" i="1"/>
  <c r="L213" i="1"/>
  <c r="F23" i="1"/>
  <c r="L23" i="1" s="1"/>
  <c r="F24" i="1"/>
  <c r="L24" i="1" s="1"/>
  <c r="F25" i="1"/>
  <c r="L25" i="1" s="1"/>
  <c r="F26" i="1"/>
  <c r="L26" i="1" s="1"/>
  <c r="F27" i="1"/>
  <c r="F28" i="1"/>
  <c r="L28" i="1" s="1"/>
  <c r="F29" i="1"/>
  <c r="L29" i="1" s="1"/>
  <c r="F30" i="1"/>
  <c r="L30" i="1" s="1"/>
  <c r="F31" i="1"/>
  <c r="L31" i="1" s="1"/>
  <c r="F32" i="1"/>
  <c r="L32" i="1" s="1"/>
  <c r="F37" i="1"/>
  <c r="F38" i="1"/>
  <c r="F39" i="1"/>
  <c r="L39" i="1" s="1"/>
  <c r="F40" i="1"/>
  <c r="L40" i="1" s="1"/>
  <c r="F42" i="1"/>
  <c r="F43" i="1"/>
  <c r="L43" i="1" s="1"/>
  <c r="F44" i="1"/>
  <c r="L44" i="1" s="1"/>
  <c r="F48" i="1"/>
  <c r="L48" i="1" s="1"/>
  <c r="F49" i="1"/>
  <c r="F50" i="1"/>
  <c r="L50" i="1" s="1"/>
  <c r="F52" i="1"/>
  <c r="L52" i="1" s="1"/>
  <c r="F53" i="1"/>
  <c r="L53" i="1" s="1"/>
  <c r="F54" i="1"/>
  <c r="L54" i="1" s="1"/>
  <c r="F56" i="1"/>
  <c r="L56" i="1" s="1"/>
  <c r="F58" i="1"/>
  <c r="L58" i="1" s="1"/>
  <c r="F61" i="1"/>
  <c r="F62" i="1"/>
  <c r="F63" i="1"/>
  <c r="F64" i="1"/>
  <c r="L64" i="1" s="1"/>
  <c r="F65" i="1"/>
  <c r="F66" i="1"/>
  <c r="F67" i="1"/>
  <c r="L67" i="1" s="1"/>
  <c r="F68" i="1"/>
  <c r="F69" i="1"/>
  <c r="L69" i="1" s="1"/>
  <c r="F71" i="1"/>
  <c r="F72" i="1"/>
  <c r="L72" i="1" s="1"/>
  <c r="F73" i="1"/>
  <c r="F74" i="1"/>
  <c r="F76" i="1"/>
  <c r="L76" i="1" s="1"/>
  <c r="F77" i="1"/>
  <c r="F78" i="1"/>
  <c r="F79" i="1"/>
  <c r="L79" i="1" s="1"/>
  <c r="F81" i="1"/>
  <c r="L81" i="1" s="1"/>
  <c r="F82" i="1"/>
  <c r="F83" i="1"/>
  <c r="L83" i="1" s="1"/>
  <c r="F84" i="1"/>
  <c r="L84" i="1" s="1"/>
  <c r="F85" i="1"/>
  <c r="L85" i="1" s="1"/>
  <c r="F86" i="1"/>
  <c r="L86" i="1" s="1"/>
  <c r="F92" i="1"/>
  <c r="L92" i="1" s="1"/>
  <c r="F93" i="1"/>
  <c r="L93" i="1" s="1"/>
  <c r="F98" i="1"/>
  <c r="F99" i="1"/>
  <c r="L99" i="1" s="1"/>
  <c r="F100" i="1"/>
  <c r="L100" i="1" s="1"/>
  <c r="F101" i="1"/>
  <c r="L101" i="1" s="1"/>
  <c r="F104" i="1"/>
  <c r="L104" i="1" s="1"/>
  <c r="F105" i="1"/>
  <c r="F106" i="1"/>
  <c r="L106" i="1" s="1"/>
  <c r="F107" i="1"/>
  <c r="L107" i="1" s="1"/>
  <c r="F108" i="1"/>
  <c r="L108" i="1" s="1"/>
  <c r="F109" i="1"/>
  <c r="F110" i="1"/>
  <c r="F111" i="1"/>
  <c r="L111" i="1" s="1"/>
  <c r="F113" i="1"/>
  <c r="L113" i="1" s="1"/>
  <c r="F115" i="1"/>
  <c r="L115" i="1" s="1"/>
  <c r="F116" i="1"/>
  <c r="L116" i="1" s="1"/>
  <c r="F117" i="1"/>
  <c r="L117" i="1" s="1"/>
  <c r="F119" i="1"/>
  <c r="L119" i="1" s="1"/>
  <c r="F121" i="1"/>
  <c r="L121" i="1" s="1"/>
  <c r="F122" i="1"/>
  <c r="F123" i="1"/>
  <c r="L123" i="1" s="1"/>
  <c r="F124" i="1"/>
  <c r="L124" i="1" s="1"/>
  <c r="F125" i="1"/>
  <c r="L125" i="1" s="1"/>
  <c r="F126" i="1"/>
  <c r="L126" i="1" s="1"/>
  <c r="F127" i="1"/>
  <c r="L127" i="1" s="1"/>
  <c r="F128" i="1"/>
  <c r="L128" i="1" s="1"/>
  <c r="F129" i="1"/>
  <c r="F130" i="1"/>
  <c r="F131" i="1"/>
  <c r="L131" i="1" s="1"/>
  <c r="F132" i="1"/>
  <c r="L132" i="1" s="1"/>
  <c r="F133" i="1"/>
  <c r="F134" i="1"/>
  <c r="F136" i="1"/>
  <c r="L136" i="1" s="1"/>
  <c r="F137" i="1"/>
  <c r="L137" i="1" s="1"/>
  <c r="F138" i="1"/>
  <c r="L138" i="1" s="1"/>
  <c r="F139" i="1"/>
  <c r="L139" i="1" s="1"/>
  <c r="F140" i="1"/>
  <c r="L140" i="1" s="1"/>
  <c r="F141" i="1"/>
  <c r="L141" i="1" s="1"/>
  <c r="F142" i="1"/>
  <c r="L142" i="1" s="1"/>
  <c r="F143" i="1"/>
  <c r="L143" i="1" s="1"/>
  <c r="F144" i="1"/>
  <c r="L144" i="1" s="1"/>
  <c r="F146" i="1"/>
  <c r="F147" i="1"/>
  <c r="L147" i="1" s="1"/>
  <c r="F148" i="1"/>
  <c r="F149" i="1"/>
  <c r="L149" i="1" s="1"/>
  <c r="F150" i="1"/>
  <c r="F152" i="1"/>
  <c r="L152" i="1" s="1"/>
  <c r="F154" i="1"/>
  <c r="L154" i="1" s="1"/>
  <c r="F158" i="1"/>
  <c r="L158" i="1" s="1"/>
  <c r="F159" i="1"/>
  <c r="L159" i="1" s="1"/>
  <c r="F160" i="1"/>
  <c r="L160" i="1" s="1"/>
  <c r="F161" i="1"/>
  <c r="L161" i="1" s="1"/>
  <c r="F164" i="1"/>
  <c r="L164" i="1" s="1"/>
  <c r="F165" i="1"/>
  <c r="L165" i="1" s="1"/>
  <c r="F168" i="1"/>
  <c r="L168" i="1" s="1"/>
  <c r="F169" i="1"/>
  <c r="L169" i="1" s="1"/>
  <c r="F170" i="1"/>
  <c r="L170" i="1" s="1"/>
  <c r="F171" i="1"/>
  <c r="L171" i="1" s="1"/>
  <c r="F172" i="1"/>
  <c r="L172" i="1" s="1"/>
  <c r="F173" i="1"/>
  <c r="F174" i="1"/>
  <c r="F175" i="1"/>
  <c r="L175" i="1" s="1"/>
  <c r="F180" i="1"/>
  <c r="L180" i="1" s="1"/>
  <c r="F181" i="1"/>
  <c r="L181" i="1" s="1"/>
  <c r="F182" i="1"/>
  <c r="L182" i="1" s="1"/>
  <c r="F183" i="1"/>
  <c r="L183" i="1" s="1"/>
  <c r="F184" i="1"/>
  <c r="F186" i="1"/>
  <c r="L186" i="1" s="1"/>
  <c r="F189" i="1"/>
  <c r="L189" i="1" s="1"/>
  <c r="F193" i="1"/>
  <c r="L193" i="1" s="1"/>
  <c r="F194" i="1"/>
  <c r="L194" i="1" s="1"/>
  <c r="F195" i="1"/>
  <c r="L195" i="1" s="1"/>
  <c r="F197" i="1"/>
  <c r="L197" i="1" s="1"/>
  <c r="F198" i="1"/>
  <c r="F199" i="1"/>
  <c r="L199" i="1" s="1"/>
  <c r="F201" i="1"/>
  <c r="F202" i="1"/>
  <c r="F203" i="1"/>
  <c r="L203" i="1" s="1"/>
  <c r="F204" i="1"/>
  <c r="L204" i="1" s="1"/>
  <c r="F205" i="1"/>
  <c r="L205" i="1" s="1"/>
  <c r="F206" i="1"/>
  <c r="L206" i="1" s="1"/>
  <c r="F207" i="1"/>
  <c r="F210" i="1"/>
  <c r="L210" i="1" s="1"/>
  <c r="F211" i="1"/>
  <c r="L211" i="1" s="1"/>
  <c r="F212" i="1"/>
  <c r="L212" i="1" s="1"/>
  <c r="F213" i="1"/>
  <c r="F214" i="1"/>
  <c r="L214" i="1" s="1"/>
  <c r="F16" i="1"/>
  <c r="F17" i="1"/>
  <c r="L17" i="1" s="1"/>
  <c r="F18" i="1"/>
  <c r="L18" i="1" s="1"/>
  <c r="F19" i="1"/>
  <c r="L19" i="1" s="1"/>
  <c r="F20" i="1"/>
  <c r="F21" i="1"/>
  <c r="L21" i="1" s="1"/>
  <c r="F22" i="1"/>
  <c r="F15" i="1"/>
  <c r="L15" i="1" s="1"/>
  <c r="J15" i="1"/>
  <c r="J14" i="1"/>
  <c r="K220" i="5" l="1"/>
  <c r="N220" i="5"/>
  <c r="D229" i="5" s="1"/>
  <c r="K89" i="3"/>
  <c r="K164" i="6"/>
  <c r="N164" i="6"/>
  <c r="K70" i="6"/>
  <c r="N70" i="6"/>
  <c r="K60" i="6"/>
  <c r="N60" i="6"/>
  <c r="K248" i="8"/>
  <c r="D257" i="8" s="1"/>
  <c r="D255" i="7"/>
  <c r="D213" i="6"/>
  <c r="N156" i="3"/>
  <c r="K97" i="3"/>
  <c r="K91" i="3"/>
  <c r="K51" i="3"/>
  <c r="K95" i="3"/>
  <c r="K162" i="3"/>
  <c r="K187" i="3"/>
  <c r="K59" i="3"/>
  <c r="N216" i="3"/>
  <c r="H167" i="1"/>
  <c r="H166" i="1"/>
  <c r="D128" i="1"/>
  <c r="I16" i="1"/>
  <c r="I15" i="1"/>
  <c r="I14" i="1"/>
  <c r="F14" i="1" s="1"/>
  <c r="E213" i="6" l="1"/>
  <c r="F213" i="6" s="1"/>
  <c r="L213" i="6" s="1"/>
  <c r="D259" i="6"/>
  <c r="K216" i="3"/>
  <c r="D223" i="3" s="1"/>
  <c r="H216" i="1"/>
  <c r="K213" i="6" l="1"/>
  <c r="N213" i="6"/>
  <c r="N259" i="6" s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13" i="1"/>
  <c r="N25" i="1"/>
  <c r="N77" i="1"/>
  <c r="N78" i="1"/>
  <c r="N79" i="1"/>
  <c r="N108" i="1"/>
  <c r="N110" i="1"/>
  <c r="N116" i="1"/>
  <c r="N124" i="1"/>
  <c r="N126" i="1"/>
  <c r="N128" i="1"/>
  <c r="N130" i="1"/>
  <c r="N132" i="1"/>
  <c r="N142" i="1"/>
  <c r="N144" i="1"/>
  <c r="N170" i="1"/>
  <c r="N172" i="1"/>
  <c r="N174" i="1"/>
  <c r="N178" i="1"/>
  <c r="N204" i="1"/>
  <c r="N206" i="1"/>
  <c r="N212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F33" i="1" s="1"/>
  <c r="I34" i="1"/>
  <c r="F34" i="1" s="1"/>
  <c r="L34" i="1" s="1"/>
  <c r="I35" i="1"/>
  <c r="F35" i="1" s="1"/>
  <c r="L35" i="1" s="1"/>
  <c r="N35" i="1" s="1"/>
  <c r="I36" i="1"/>
  <c r="F36" i="1" s="1"/>
  <c r="L36" i="1" s="1"/>
  <c r="I37" i="1"/>
  <c r="I38" i="1"/>
  <c r="I39" i="1"/>
  <c r="I40" i="1"/>
  <c r="I41" i="1"/>
  <c r="F41" i="1" s="1"/>
  <c r="L41" i="1" s="1"/>
  <c r="N41" i="1" s="1"/>
  <c r="I42" i="1"/>
  <c r="I43" i="1"/>
  <c r="I44" i="1"/>
  <c r="I45" i="1"/>
  <c r="F45" i="1" s="1"/>
  <c r="L45" i="1" s="1"/>
  <c r="N45" i="1" s="1"/>
  <c r="I46" i="1"/>
  <c r="F46" i="1" s="1"/>
  <c r="L46" i="1" s="1"/>
  <c r="I47" i="1"/>
  <c r="F47" i="1" s="1"/>
  <c r="L47" i="1" s="1"/>
  <c r="N47" i="1" s="1"/>
  <c r="I48" i="1"/>
  <c r="I49" i="1"/>
  <c r="I50" i="1"/>
  <c r="I51" i="1"/>
  <c r="F51" i="1" s="1"/>
  <c r="I52" i="1"/>
  <c r="I53" i="1"/>
  <c r="I54" i="1"/>
  <c r="I55" i="1"/>
  <c r="F55" i="1" s="1"/>
  <c r="L55" i="1" s="1"/>
  <c r="N55" i="1" s="1"/>
  <c r="I56" i="1"/>
  <c r="I57" i="1"/>
  <c r="F57" i="1" s="1"/>
  <c r="L57" i="1" s="1"/>
  <c r="N57" i="1" s="1"/>
  <c r="I58" i="1"/>
  <c r="I59" i="1"/>
  <c r="F59" i="1" s="1"/>
  <c r="I60" i="1"/>
  <c r="F60" i="1" s="1"/>
  <c r="I61" i="1"/>
  <c r="I62" i="1"/>
  <c r="I63" i="1"/>
  <c r="I64" i="1"/>
  <c r="I65" i="1"/>
  <c r="I66" i="1"/>
  <c r="I67" i="1"/>
  <c r="I68" i="1"/>
  <c r="I69" i="1"/>
  <c r="I70" i="1"/>
  <c r="F70" i="1" s="1"/>
  <c r="L70" i="1" s="1"/>
  <c r="N70" i="1" s="1"/>
  <c r="I71" i="1"/>
  <c r="I72" i="1"/>
  <c r="I73" i="1"/>
  <c r="I74" i="1"/>
  <c r="I75" i="1"/>
  <c r="F75" i="1" s="1"/>
  <c r="L75" i="1" s="1"/>
  <c r="N75" i="1" s="1"/>
  <c r="I76" i="1"/>
  <c r="I77" i="1"/>
  <c r="I78" i="1"/>
  <c r="I79" i="1"/>
  <c r="I80" i="1"/>
  <c r="F80" i="1" s="1"/>
  <c r="I81" i="1"/>
  <c r="I82" i="1"/>
  <c r="I83" i="1"/>
  <c r="I84" i="1"/>
  <c r="I85" i="1"/>
  <c r="I86" i="1"/>
  <c r="I87" i="1"/>
  <c r="F87" i="1" s="1"/>
  <c r="L87" i="1" s="1"/>
  <c r="N87" i="1" s="1"/>
  <c r="I88" i="1"/>
  <c r="F88" i="1" s="1"/>
  <c r="L88" i="1" s="1"/>
  <c r="N88" i="1" s="1"/>
  <c r="I89" i="1"/>
  <c r="F89" i="1" s="1"/>
  <c r="I90" i="1"/>
  <c r="F90" i="1" s="1"/>
  <c r="L90" i="1" s="1"/>
  <c r="N90" i="1" s="1"/>
  <c r="I91" i="1"/>
  <c r="F91" i="1" s="1"/>
  <c r="I92" i="1"/>
  <c r="I93" i="1"/>
  <c r="I94" i="1"/>
  <c r="F94" i="1" s="1"/>
  <c r="I95" i="1"/>
  <c r="F95" i="1" s="1"/>
  <c r="I96" i="1"/>
  <c r="F96" i="1" s="1"/>
  <c r="I97" i="1"/>
  <c r="F97" i="1" s="1"/>
  <c r="I98" i="1"/>
  <c r="I99" i="1"/>
  <c r="I100" i="1"/>
  <c r="I101" i="1"/>
  <c r="I102" i="1"/>
  <c r="F102" i="1" s="1"/>
  <c r="I103" i="1"/>
  <c r="F103" i="1" s="1"/>
  <c r="L103" i="1" s="1"/>
  <c r="I104" i="1"/>
  <c r="I105" i="1"/>
  <c r="I106" i="1"/>
  <c r="I107" i="1"/>
  <c r="I108" i="1"/>
  <c r="I109" i="1"/>
  <c r="I110" i="1"/>
  <c r="I111" i="1"/>
  <c r="I112" i="1"/>
  <c r="F112" i="1" s="1"/>
  <c r="I113" i="1"/>
  <c r="I114" i="1"/>
  <c r="F114" i="1" s="1"/>
  <c r="L114" i="1" s="1"/>
  <c r="N114" i="1" s="1"/>
  <c r="I115" i="1"/>
  <c r="I116" i="1"/>
  <c r="I117" i="1"/>
  <c r="I118" i="1"/>
  <c r="F118" i="1" s="1"/>
  <c r="L118" i="1" s="1"/>
  <c r="N118" i="1" s="1"/>
  <c r="I119" i="1"/>
  <c r="I120" i="1"/>
  <c r="F120" i="1" s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F135" i="1" s="1"/>
  <c r="I136" i="1"/>
  <c r="I137" i="1"/>
  <c r="I138" i="1"/>
  <c r="I139" i="1"/>
  <c r="I140" i="1"/>
  <c r="I141" i="1"/>
  <c r="I142" i="1"/>
  <c r="I143" i="1"/>
  <c r="I144" i="1"/>
  <c r="I145" i="1"/>
  <c r="F145" i="1" s="1"/>
  <c r="I146" i="1"/>
  <c r="I147" i="1"/>
  <c r="I148" i="1"/>
  <c r="I149" i="1"/>
  <c r="I150" i="1"/>
  <c r="I151" i="1"/>
  <c r="F151" i="1" s="1"/>
  <c r="L151" i="1" s="1"/>
  <c r="I152" i="1"/>
  <c r="I153" i="1"/>
  <c r="F153" i="1" s="1"/>
  <c r="I154" i="1"/>
  <c r="I155" i="1"/>
  <c r="F155" i="1" s="1"/>
  <c r="I156" i="1"/>
  <c r="F156" i="1" s="1"/>
  <c r="I157" i="1"/>
  <c r="F157" i="1" s="1"/>
  <c r="L157" i="1" s="1"/>
  <c r="I158" i="1"/>
  <c r="I159" i="1"/>
  <c r="I160" i="1"/>
  <c r="I161" i="1"/>
  <c r="I162" i="1"/>
  <c r="F162" i="1" s="1"/>
  <c r="I163" i="1"/>
  <c r="F163" i="1" s="1"/>
  <c r="L163" i="1" s="1"/>
  <c r="I164" i="1"/>
  <c r="I165" i="1"/>
  <c r="I166" i="1"/>
  <c r="F166" i="1" s="1"/>
  <c r="I167" i="1"/>
  <c r="F167" i="1" s="1"/>
  <c r="I168" i="1"/>
  <c r="I169" i="1"/>
  <c r="I170" i="1"/>
  <c r="I171" i="1"/>
  <c r="I172" i="1"/>
  <c r="I173" i="1"/>
  <c r="I174" i="1"/>
  <c r="I175" i="1"/>
  <c r="I176" i="1"/>
  <c r="F176" i="1" s="1"/>
  <c r="I177" i="1"/>
  <c r="F177" i="1" s="1"/>
  <c r="L177" i="1" s="1"/>
  <c r="I178" i="1"/>
  <c r="F178" i="1" s="1"/>
  <c r="L178" i="1" s="1"/>
  <c r="I179" i="1"/>
  <c r="F179" i="1" s="1"/>
  <c r="L179" i="1" s="1"/>
  <c r="I180" i="1"/>
  <c r="I181" i="1"/>
  <c r="I182" i="1"/>
  <c r="I183" i="1"/>
  <c r="I184" i="1"/>
  <c r="I185" i="1"/>
  <c r="F185" i="1" s="1"/>
  <c r="L185" i="1" s="1"/>
  <c r="I186" i="1"/>
  <c r="I187" i="1"/>
  <c r="F187" i="1" s="1"/>
  <c r="I188" i="1"/>
  <c r="F188" i="1" s="1"/>
  <c r="I189" i="1"/>
  <c r="I190" i="1"/>
  <c r="F190" i="1" s="1"/>
  <c r="L190" i="1" s="1"/>
  <c r="N190" i="1" s="1"/>
  <c r="I191" i="1"/>
  <c r="F191" i="1" s="1"/>
  <c r="L191" i="1" s="1"/>
  <c r="I192" i="1"/>
  <c r="F192" i="1" s="1"/>
  <c r="L192" i="1" s="1"/>
  <c r="N192" i="1" s="1"/>
  <c r="I193" i="1"/>
  <c r="I194" i="1"/>
  <c r="I195" i="1"/>
  <c r="I196" i="1"/>
  <c r="F196" i="1" s="1"/>
  <c r="L196" i="1" s="1"/>
  <c r="N196" i="1" s="1"/>
  <c r="I197" i="1"/>
  <c r="I198" i="1"/>
  <c r="I199" i="1"/>
  <c r="I200" i="1"/>
  <c r="F200" i="1" s="1"/>
  <c r="L200" i="1" s="1"/>
  <c r="N200" i="1" s="1"/>
  <c r="I201" i="1"/>
  <c r="I202" i="1"/>
  <c r="I203" i="1"/>
  <c r="I204" i="1"/>
  <c r="I205" i="1"/>
  <c r="I206" i="1"/>
  <c r="I207" i="1"/>
  <c r="I208" i="1"/>
  <c r="F208" i="1" s="1"/>
  <c r="L208" i="1" s="1"/>
  <c r="N208" i="1" s="1"/>
  <c r="I209" i="1"/>
  <c r="F209" i="1" s="1"/>
  <c r="L209" i="1" s="1"/>
  <c r="I210" i="1"/>
  <c r="I211" i="1"/>
  <c r="I212" i="1"/>
  <c r="I213" i="1"/>
  <c r="I214" i="1"/>
  <c r="I13" i="1"/>
  <c r="F13" i="1" s="1"/>
  <c r="D199" i="1"/>
  <c r="D122" i="1"/>
  <c r="N199" i="1" l="1"/>
  <c r="K199" i="1"/>
  <c r="N122" i="1"/>
  <c r="N213" i="1"/>
  <c r="K213" i="1"/>
  <c r="N211" i="1"/>
  <c r="K211" i="1"/>
  <c r="N209" i="1"/>
  <c r="K209" i="1"/>
  <c r="N205" i="1"/>
  <c r="K205" i="1"/>
  <c r="N191" i="1"/>
  <c r="K191" i="1"/>
  <c r="N185" i="1"/>
  <c r="K185" i="1"/>
  <c r="N179" i="1"/>
  <c r="K179" i="1"/>
  <c r="N177" i="1"/>
  <c r="K177" i="1"/>
  <c r="N175" i="1"/>
  <c r="K175" i="1"/>
  <c r="N171" i="1"/>
  <c r="K171" i="1"/>
  <c r="N169" i="1"/>
  <c r="K169" i="1"/>
  <c r="N163" i="1"/>
  <c r="K163" i="1"/>
  <c r="N157" i="1"/>
  <c r="K157" i="1"/>
  <c r="N151" i="1"/>
  <c r="K151" i="1"/>
  <c r="N147" i="1"/>
  <c r="K147" i="1"/>
  <c r="N143" i="1"/>
  <c r="K143" i="1"/>
  <c r="N137" i="1"/>
  <c r="K137" i="1"/>
  <c r="N131" i="1"/>
  <c r="K131" i="1"/>
  <c r="N129" i="1"/>
  <c r="K129" i="1"/>
  <c r="N127" i="1"/>
  <c r="K127" i="1"/>
  <c r="N125" i="1"/>
  <c r="K125" i="1"/>
  <c r="N117" i="1"/>
  <c r="K117" i="1"/>
  <c r="N111" i="1"/>
  <c r="K111" i="1"/>
  <c r="N109" i="1"/>
  <c r="K109" i="1"/>
  <c r="N107" i="1"/>
  <c r="K107" i="1"/>
  <c r="N103" i="1"/>
  <c r="K103" i="1"/>
  <c r="K46" i="1"/>
  <c r="N46" i="1"/>
  <c r="N36" i="1"/>
  <c r="K36" i="1"/>
  <c r="K34" i="1"/>
  <c r="N34" i="1"/>
  <c r="K26" i="1"/>
  <c r="N26" i="1"/>
  <c r="N24" i="1"/>
  <c r="K24" i="1"/>
  <c r="K77" i="1"/>
  <c r="K212" i="1"/>
  <c r="K208" i="1"/>
  <c r="K206" i="1"/>
  <c r="K204" i="1"/>
  <c r="K200" i="1"/>
  <c r="K196" i="1"/>
  <c r="K192" i="1"/>
  <c r="K190" i="1"/>
  <c r="K178" i="1"/>
  <c r="K174" i="1"/>
  <c r="K172" i="1"/>
  <c r="K170" i="1"/>
  <c r="K144" i="1"/>
  <c r="K142" i="1"/>
  <c r="K132" i="1"/>
  <c r="K130" i="1"/>
  <c r="K128" i="1"/>
  <c r="K126" i="1"/>
  <c r="K124" i="1"/>
  <c r="K118" i="1"/>
  <c r="K116" i="1"/>
  <c r="K114" i="1"/>
  <c r="K110" i="1"/>
  <c r="K108" i="1"/>
  <c r="K90" i="1"/>
  <c r="K88" i="1"/>
  <c r="K78" i="1"/>
  <c r="K70" i="1"/>
  <c r="K57" i="1"/>
  <c r="K55" i="1"/>
  <c r="K47" i="1"/>
  <c r="K45" i="1"/>
  <c r="K41" i="1"/>
  <c r="K35" i="1"/>
  <c r="K25" i="1"/>
  <c r="K87" i="1"/>
  <c r="K79" i="1"/>
  <c r="K75" i="1"/>
  <c r="N214" i="1"/>
  <c r="N104" i="1"/>
  <c r="N76" i="1"/>
  <c r="N19" i="1"/>
  <c r="N92" i="1"/>
  <c r="N31" i="1"/>
  <c r="N186" i="1"/>
  <c r="N21" i="1"/>
  <c r="N106" i="1"/>
  <c r="N29" i="1"/>
  <c r="N160" i="1"/>
  <c r="N49" i="1"/>
  <c r="D214" i="1" l="1"/>
  <c r="K122" i="1"/>
  <c r="N28" i="1"/>
  <c r="K28" i="1"/>
  <c r="N183" i="1"/>
  <c r="K183" i="1"/>
  <c r="N123" i="1"/>
  <c r="K123" i="1"/>
  <c r="N93" i="1"/>
  <c r="K93" i="1"/>
  <c r="K54" i="1"/>
  <c r="N54" i="1"/>
  <c r="N161" i="1"/>
  <c r="K161" i="1"/>
  <c r="N165" i="1"/>
  <c r="K165" i="1"/>
  <c r="N32" i="1"/>
  <c r="K32" i="1"/>
  <c r="N201" i="1"/>
  <c r="K201" i="1"/>
  <c r="N149" i="1"/>
  <c r="K149" i="1"/>
  <c r="N81" i="1"/>
  <c r="K81" i="1"/>
  <c r="N69" i="1"/>
  <c r="K69" i="1"/>
  <c r="N99" i="1"/>
  <c r="K99" i="1"/>
  <c r="K21" i="1"/>
  <c r="K29" i="1"/>
  <c r="K49" i="1"/>
  <c r="K76" i="1"/>
  <c r="K92" i="1"/>
  <c r="K104" i="1"/>
  <c r="K160" i="1"/>
  <c r="N48" i="1"/>
  <c r="K48" i="1"/>
  <c r="N189" i="1"/>
  <c r="K189" i="1"/>
  <c r="N119" i="1"/>
  <c r="K119" i="1"/>
  <c r="N113" i="1"/>
  <c r="K113" i="1"/>
  <c r="N101" i="1"/>
  <c r="K101" i="1"/>
  <c r="K19" i="1"/>
  <c r="K31" i="1"/>
  <c r="K106" i="1"/>
  <c r="K186" i="1"/>
  <c r="K214" i="1"/>
  <c r="D14" i="1"/>
  <c r="L14" i="1" s="1"/>
  <c r="D19" i="1"/>
  <c r="D20" i="1"/>
  <c r="D21" i="1"/>
  <c r="D24" i="1"/>
  <c r="D25" i="1"/>
  <c r="D26" i="1"/>
  <c r="D27" i="1"/>
  <c r="L27" i="1" s="1"/>
  <c r="D28" i="1"/>
  <c r="D29" i="1"/>
  <c r="D31" i="1"/>
  <c r="D32" i="1"/>
  <c r="D33" i="1"/>
  <c r="L33" i="1" s="1"/>
  <c r="D34" i="1"/>
  <c r="D35" i="1"/>
  <c r="D36" i="1"/>
  <c r="D41" i="1"/>
  <c r="D45" i="1"/>
  <c r="D46" i="1"/>
  <c r="D47" i="1"/>
  <c r="D48" i="1"/>
  <c r="D49" i="1"/>
  <c r="D51" i="1"/>
  <c r="L51" i="1" s="1"/>
  <c r="D52" i="1"/>
  <c r="D54" i="1"/>
  <c r="D55" i="1"/>
  <c r="D57" i="1"/>
  <c r="D59" i="1"/>
  <c r="L59" i="1" s="1"/>
  <c r="D60" i="1"/>
  <c r="L60" i="1" s="1"/>
  <c r="D61" i="1"/>
  <c r="D69" i="1"/>
  <c r="D70" i="1"/>
  <c r="D75" i="1"/>
  <c r="D76" i="1"/>
  <c r="D77" i="1"/>
  <c r="D78" i="1"/>
  <c r="D79" i="1"/>
  <c r="D80" i="1"/>
  <c r="L80" i="1" s="1"/>
  <c r="D81" i="1"/>
  <c r="D87" i="1"/>
  <c r="D88" i="1"/>
  <c r="D89" i="1"/>
  <c r="L89" i="1" s="1"/>
  <c r="D90" i="1"/>
  <c r="D91" i="1"/>
  <c r="L91" i="1" s="1"/>
  <c r="D92" i="1"/>
  <c r="D93" i="1"/>
  <c r="D94" i="1"/>
  <c r="L94" i="1" s="1"/>
  <c r="D95" i="1"/>
  <c r="L95" i="1" s="1"/>
  <c r="D96" i="1"/>
  <c r="L96" i="1" s="1"/>
  <c r="D97" i="1"/>
  <c r="L97" i="1" s="1"/>
  <c r="D98" i="1"/>
  <c r="D99" i="1"/>
  <c r="D101" i="1"/>
  <c r="D102" i="1"/>
  <c r="L102" i="1" s="1"/>
  <c r="D103" i="1"/>
  <c r="D104" i="1"/>
  <c r="D105" i="1"/>
  <c r="L105" i="1" s="1"/>
  <c r="D106" i="1"/>
  <c r="D107" i="1"/>
  <c r="D108" i="1"/>
  <c r="D109" i="1"/>
  <c r="D110" i="1"/>
  <c r="D111" i="1"/>
  <c r="D112" i="1"/>
  <c r="L112" i="1" s="1"/>
  <c r="D113" i="1"/>
  <c r="D114" i="1"/>
  <c r="D117" i="1"/>
  <c r="D118" i="1"/>
  <c r="D119" i="1"/>
  <c r="D120" i="1"/>
  <c r="L120" i="1" s="1"/>
  <c r="D123" i="1"/>
  <c r="D125" i="1"/>
  <c r="D126" i="1"/>
  <c r="D127" i="1"/>
  <c r="D129" i="1"/>
  <c r="D131" i="1"/>
  <c r="D132" i="1"/>
  <c r="D134" i="1"/>
  <c r="D135" i="1"/>
  <c r="L135" i="1" s="1"/>
  <c r="D136" i="1"/>
  <c r="D137" i="1"/>
  <c r="D142" i="1"/>
  <c r="D143" i="1"/>
  <c r="D144" i="1"/>
  <c r="D145" i="1"/>
  <c r="L145" i="1" s="1"/>
  <c r="D146" i="1"/>
  <c r="D148" i="1"/>
  <c r="L148" i="1" s="1"/>
  <c r="D149" i="1"/>
  <c r="D151" i="1"/>
  <c r="D153" i="1"/>
  <c r="L153" i="1" s="1"/>
  <c r="D155" i="1"/>
  <c r="L155" i="1" s="1"/>
  <c r="D156" i="1"/>
  <c r="L156" i="1" s="1"/>
  <c r="D157" i="1"/>
  <c r="D160" i="1"/>
  <c r="D161" i="1"/>
  <c r="D162" i="1"/>
  <c r="L162" i="1" s="1"/>
  <c r="D163" i="1"/>
  <c r="D164" i="1"/>
  <c r="D165" i="1"/>
  <c r="D166" i="1"/>
  <c r="L166" i="1" s="1"/>
  <c r="D167" i="1"/>
  <c r="L167" i="1" s="1"/>
  <c r="D169" i="1"/>
  <c r="D170" i="1"/>
  <c r="D171" i="1"/>
  <c r="D172" i="1"/>
  <c r="D175" i="1"/>
  <c r="D176" i="1"/>
  <c r="L176" i="1" s="1"/>
  <c r="D177" i="1"/>
  <c r="D178" i="1"/>
  <c r="D179" i="1"/>
  <c r="D183" i="1"/>
  <c r="D184" i="1"/>
  <c r="D185" i="1"/>
  <c r="D186" i="1"/>
  <c r="D187" i="1"/>
  <c r="L187" i="1" s="1"/>
  <c r="D188" i="1"/>
  <c r="L188" i="1" s="1"/>
  <c r="D189" i="1"/>
  <c r="D190" i="1"/>
  <c r="D191" i="1"/>
  <c r="D192" i="1"/>
  <c r="D196" i="1"/>
  <c r="D200" i="1"/>
  <c r="D201" i="1"/>
  <c r="D205" i="1"/>
  <c r="D206" i="1"/>
  <c r="D208" i="1"/>
  <c r="D209" i="1"/>
  <c r="D211" i="1"/>
  <c r="D212" i="1"/>
  <c r="D213" i="1"/>
  <c r="D13" i="1"/>
  <c r="L13" i="1" s="1"/>
  <c r="D204" i="1"/>
  <c r="D130" i="1"/>
  <c r="D174" i="1"/>
  <c r="D116" i="1"/>
  <c r="D124" i="1"/>
  <c r="D147" i="1"/>
  <c r="L184" i="1" l="1"/>
  <c r="N184" i="1" s="1"/>
  <c r="L146" i="1"/>
  <c r="N146" i="1" s="1"/>
  <c r="L134" i="1"/>
  <c r="N134" i="1" s="1"/>
  <c r="L61" i="1"/>
  <c r="K61" i="1" s="1"/>
  <c r="L98" i="1"/>
  <c r="N98" i="1" s="1"/>
  <c r="N20" i="1"/>
  <c r="L20" i="1"/>
  <c r="N188" i="1"/>
  <c r="K188" i="1"/>
  <c r="N166" i="1"/>
  <c r="K166" i="1"/>
  <c r="N162" i="1"/>
  <c r="K162" i="1"/>
  <c r="N153" i="1"/>
  <c r="K153" i="1"/>
  <c r="N120" i="1"/>
  <c r="K120" i="1"/>
  <c r="K112" i="1"/>
  <c r="N112" i="1"/>
  <c r="N97" i="1"/>
  <c r="K97" i="1"/>
  <c r="K13" i="1"/>
  <c r="N13" i="1"/>
  <c r="N187" i="1"/>
  <c r="K187" i="1"/>
  <c r="N176" i="1"/>
  <c r="K176" i="1"/>
  <c r="N167" i="1"/>
  <c r="K167" i="1"/>
  <c r="N155" i="1"/>
  <c r="K155" i="1"/>
  <c r="N148" i="1"/>
  <c r="K148" i="1"/>
  <c r="N145" i="1"/>
  <c r="K145" i="1"/>
  <c r="N135" i="1"/>
  <c r="K135" i="1"/>
  <c r="K96" i="1"/>
  <c r="N96" i="1"/>
  <c r="N94" i="1"/>
  <c r="K94" i="1"/>
  <c r="N60" i="1"/>
  <c r="K60" i="1"/>
  <c r="N51" i="1"/>
  <c r="K51" i="1"/>
  <c r="N33" i="1"/>
  <c r="K33" i="1"/>
  <c r="N14" i="1"/>
  <c r="K14" i="1"/>
  <c r="K146" i="1"/>
  <c r="K20" i="1"/>
  <c r="N61" i="1"/>
  <c r="N156" i="1"/>
  <c r="K156" i="1"/>
  <c r="N102" i="1"/>
  <c r="K102" i="1"/>
  <c r="K95" i="1"/>
  <c r="N95" i="1"/>
  <c r="N91" i="1"/>
  <c r="K91" i="1"/>
  <c r="N89" i="1"/>
  <c r="K89" i="1"/>
  <c r="K80" i="1"/>
  <c r="N80" i="1"/>
  <c r="N59" i="1"/>
  <c r="K59" i="1"/>
  <c r="N27" i="1"/>
  <c r="K27" i="1"/>
  <c r="K134" i="1"/>
  <c r="D193" i="1"/>
  <c r="D53" i="1"/>
  <c r="D65" i="1"/>
  <c r="L65" i="1" s="1"/>
  <c r="D100" i="1"/>
  <c r="D85" i="1"/>
  <c r="D83" i="1"/>
  <c r="D62" i="1"/>
  <c r="D63" i="1"/>
  <c r="L63" i="1" s="1"/>
  <c r="D39" i="1"/>
  <c r="D159" i="1"/>
  <c r="D64" i="1"/>
  <c r="D71" i="1"/>
  <c r="L71" i="1" s="1"/>
  <c r="D72" i="1"/>
  <c r="D15" i="1"/>
  <c r="D152" i="1"/>
  <c r="D180" i="1"/>
  <c r="D43" i="1"/>
  <c r="D42" i="1"/>
  <c r="D210" i="1"/>
  <c r="D23" i="1"/>
  <c r="D138" i="1"/>
  <c r="D150" i="1"/>
  <c r="D207" i="1"/>
  <c r="L207" i="1" s="1"/>
  <c r="D56" i="1"/>
  <c r="D67" i="1"/>
  <c r="D133" i="1"/>
  <c r="L133" i="1" s="1"/>
  <c r="D66" i="1"/>
  <c r="L66" i="1" s="1"/>
  <c r="D44" i="1"/>
  <c r="D86" i="1"/>
  <c r="D84" i="1"/>
  <c r="D82" i="1"/>
  <c r="L82" i="1" s="1"/>
  <c r="D141" i="1"/>
  <c r="D17" i="1"/>
  <c r="D38" i="1"/>
  <c r="D37" i="1"/>
  <c r="D158" i="1"/>
  <c r="D173" i="1"/>
  <c r="D74" i="1"/>
  <c r="L74" i="1" s="1"/>
  <c r="D73" i="1"/>
  <c r="L73" i="1" s="1"/>
  <c r="D22" i="1"/>
  <c r="D40" i="1"/>
  <c r="D197" i="1"/>
  <c r="D182" i="1"/>
  <c r="D194" i="1"/>
  <c r="D202" i="1"/>
  <c r="D198" i="1"/>
  <c r="D181" i="1"/>
  <c r="D139" i="1"/>
  <c r="D203" i="1"/>
  <c r="D140" i="1"/>
  <c r="D154" i="1"/>
  <c r="D68" i="1"/>
  <c r="L68" i="1" s="1"/>
  <c r="D121" i="1"/>
  <c r="D50" i="1"/>
  <c r="N105" i="1"/>
  <c r="K105" i="1"/>
  <c r="N52" i="1"/>
  <c r="K52" i="1"/>
  <c r="N136" i="1"/>
  <c r="K136" i="1"/>
  <c r="N164" i="1"/>
  <c r="K164" i="1"/>
  <c r="D16" i="1"/>
  <c r="L16" i="1" s="1"/>
  <c r="D30" i="1"/>
  <c r="D115" i="1"/>
  <c r="D195" i="1"/>
  <c r="D168" i="1"/>
  <c r="D18" i="1"/>
  <c r="K50" i="1"/>
  <c r="N50" i="1"/>
  <c r="D58" i="1"/>
  <c r="N53" i="1"/>
  <c r="K53" i="1"/>
  <c r="N193" i="1"/>
  <c r="K193" i="1"/>
  <c r="K98" i="1" l="1"/>
  <c r="K184" i="1"/>
  <c r="N16" i="1"/>
  <c r="K16" i="1"/>
  <c r="D216" i="1"/>
  <c r="D220" i="1" s="1"/>
  <c r="N121" i="1"/>
  <c r="K121" i="1"/>
  <c r="N68" i="1"/>
  <c r="K68" i="1"/>
  <c r="N154" i="1"/>
  <c r="K154" i="1"/>
  <c r="N140" i="1"/>
  <c r="K140" i="1"/>
  <c r="N203" i="1"/>
  <c r="K203" i="1"/>
  <c r="N139" i="1"/>
  <c r="K139" i="1"/>
  <c r="N181" i="1"/>
  <c r="K181" i="1"/>
  <c r="N198" i="1"/>
  <c r="K198" i="1"/>
  <c r="N202" i="1"/>
  <c r="K202" i="1"/>
  <c r="N194" i="1"/>
  <c r="K194" i="1"/>
  <c r="N182" i="1"/>
  <c r="K182" i="1"/>
  <c r="N197" i="1"/>
  <c r="K197" i="1"/>
  <c r="N40" i="1"/>
  <c r="K40" i="1"/>
  <c r="K22" i="1"/>
  <c r="N22" i="1"/>
  <c r="N73" i="1"/>
  <c r="K73" i="1"/>
  <c r="N74" i="1"/>
  <c r="K74" i="1"/>
  <c r="N173" i="1"/>
  <c r="K173" i="1"/>
  <c r="N158" i="1"/>
  <c r="K158" i="1"/>
  <c r="N37" i="1"/>
  <c r="K37" i="1"/>
  <c r="K38" i="1"/>
  <c r="N38" i="1"/>
  <c r="N17" i="1"/>
  <c r="K17" i="1"/>
  <c r="N141" i="1"/>
  <c r="K141" i="1"/>
  <c r="N82" i="1"/>
  <c r="K82" i="1"/>
  <c r="N84" i="1"/>
  <c r="K84" i="1"/>
  <c r="N86" i="1"/>
  <c r="K86" i="1"/>
  <c r="N44" i="1"/>
  <c r="K44" i="1"/>
  <c r="N66" i="1"/>
  <c r="K66" i="1"/>
  <c r="N133" i="1"/>
  <c r="K133" i="1"/>
  <c r="N67" i="1"/>
  <c r="K67" i="1"/>
  <c r="N56" i="1"/>
  <c r="K56" i="1"/>
  <c r="N207" i="1"/>
  <c r="K207" i="1"/>
  <c r="N150" i="1"/>
  <c r="K150" i="1"/>
  <c r="N138" i="1"/>
  <c r="K138" i="1"/>
  <c r="N23" i="1"/>
  <c r="K23" i="1"/>
  <c r="N210" i="1"/>
  <c r="K210" i="1"/>
  <c r="K42" i="1"/>
  <c r="N42" i="1"/>
  <c r="N43" i="1"/>
  <c r="K43" i="1"/>
  <c r="N180" i="1"/>
  <c r="K180" i="1"/>
  <c r="N152" i="1"/>
  <c r="K152" i="1"/>
  <c r="N15" i="1"/>
  <c r="K15" i="1"/>
  <c r="N72" i="1"/>
  <c r="K72" i="1"/>
  <c r="N71" i="1"/>
  <c r="K71" i="1"/>
  <c r="N64" i="1"/>
  <c r="K64" i="1"/>
  <c r="N159" i="1"/>
  <c r="K159" i="1"/>
  <c r="N39" i="1"/>
  <c r="K39" i="1"/>
  <c r="N63" i="1"/>
  <c r="K63" i="1"/>
  <c r="N62" i="1"/>
  <c r="K62" i="1"/>
  <c r="N83" i="1"/>
  <c r="K83" i="1"/>
  <c r="N85" i="1"/>
  <c r="K85" i="1"/>
  <c r="N100" i="1"/>
  <c r="K100" i="1"/>
  <c r="N65" i="1"/>
  <c r="K65" i="1"/>
  <c r="K58" i="1"/>
  <c r="N58" i="1"/>
  <c r="K18" i="1"/>
  <c r="N18" i="1"/>
  <c r="N168" i="1"/>
  <c r="K168" i="1"/>
  <c r="N195" i="1"/>
  <c r="K195" i="1"/>
  <c r="N115" i="1"/>
  <c r="K115" i="1"/>
  <c r="K30" i="1"/>
  <c r="N30" i="1"/>
  <c r="N216" i="1" l="1"/>
  <c r="K216" i="1"/>
  <c r="K220" i="1" s="1"/>
  <c r="K13" i="6" l="1"/>
  <c r="K259" i="6" s="1"/>
</calcChain>
</file>

<file path=xl/sharedStrings.xml><?xml version="1.0" encoding="utf-8"?>
<sst xmlns="http://schemas.openxmlformats.org/spreadsheetml/2006/main" count="2254" uniqueCount="290">
  <si>
    <t>NO</t>
  </si>
  <si>
    <t>NAMA PRODUK</t>
  </si>
  <si>
    <t>ABC Mocca Rtg</t>
  </si>
  <si>
    <t>ABC chocomalt</t>
  </si>
  <si>
    <t>ABC mie goreng</t>
  </si>
  <si>
    <t>ABC refil</t>
  </si>
  <si>
    <t>Abc sardenes</t>
  </si>
  <si>
    <t>Ajinomoto 100gr</t>
  </si>
  <si>
    <t>Astor</t>
  </si>
  <si>
    <t>Aura botol</t>
  </si>
  <si>
    <t>Beng- beng reguler</t>
  </si>
  <si>
    <t>Bihun padamu</t>
  </si>
  <si>
    <t>Biore clear fresh</t>
  </si>
  <si>
    <t>Biore flora spa</t>
  </si>
  <si>
    <t>Biore fress</t>
  </si>
  <si>
    <t>Biore pure mild</t>
  </si>
  <si>
    <t>Biore relaxing</t>
  </si>
  <si>
    <t>Biskuit roma cream</t>
  </si>
  <si>
    <t>Biskuit roma kelapa</t>
  </si>
  <si>
    <t>Bola dunia</t>
  </si>
  <si>
    <t>Buavita</t>
  </si>
  <si>
    <t>Choki-choki</t>
  </si>
  <si>
    <t>Clear rtg</t>
  </si>
  <si>
    <t>Cola - Cola 1Liter</t>
  </si>
  <si>
    <t>Cola- Cola 1L</t>
  </si>
  <si>
    <t>Cornet 120gr</t>
  </si>
  <si>
    <t>Cornet 198gr</t>
  </si>
  <si>
    <t>Cornet 340gr</t>
  </si>
  <si>
    <t>Daia putih</t>
  </si>
  <si>
    <t>Dove rtg</t>
  </si>
  <si>
    <t>Downy rtg</t>
  </si>
  <si>
    <t>Ekonomi</t>
  </si>
  <si>
    <t>Enak Putih kaleng</t>
  </si>
  <si>
    <t>Fanta 1L</t>
  </si>
  <si>
    <t>Fanta 250 ml</t>
  </si>
  <si>
    <t>Fina nusantara</t>
  </si>
  <si>
    <t>Fitri</t>
  </si>
  <si>
    <t>Fitri 1/2 L</t>
  </si>
  <si>
    <t>Force Magic B</t>
  </si>
  <si>
    <t>Force magic 2 in 1</t>
  </si>
  <si>
    <t>Formula</t>
  </si>
  <si>
    <t>Forvita</t>
  </si>
  <si>
    <t>Fraiswall 1 L btl</t>
  </si>
  <si>
    <t>Fraiswell 1 L refil</t>
  </si>
  <si>
    <t>Fraiswell 2L refil</t>
  </si>
  <si>
    <t>Garam besar</t>
  </si>
  <si>
    <t>Garam kecil</t>
  </si>
  <si>
    <t>Giv batang</t>
  </si>
  <si>
    <t>Gooday cappucino B</t>
  </si>
  <si>
    <t>Gooday cappucino Rtg</t>
  </si>
  <si>
    <t>Gula putih</t>
  </si>
  <si>
    <t>Gunung satria</t>
  </si>
  <si>
    <t>Harum Sari 10kg</t>
  </si>
  <si>
    <t>Harum sari 20kg</t>
  </si>
  <si>
    <t>Hemart 1L botol</t>
  </si>
  <si>
    <t>Hemart 2L refil</t>
  </si>
  <si>
    <t>Im coco</t>
  </si>
  <si>
    <t>Inaco nata de coco 1kg</t>
  </si>
  <si>
    <t>Indomie goreng</t>
  </si>
  <si>
    <t>Indomie kari ayam</t>
  </si>
  <si>
    <t>Indomie limau quit</t>
  </si>
  <si>
    <t>Indomie soto banjar</t>
  </si>
  <si>
    <t>JAR 1L refil</t>
  </si>
  <si>
    <t>Japota ayam bawang</t>
  </si>
  <si>
    <t>Japota madu mentega</t>
  </si>
  <si>
    <t>Japota rumput laut</t>
  </si>
  <si>
    <t>Japota sapi panggang</t>
  </si>
  <si>
    <t>Kacang ijo</t>
  </si>
  <si>
    <t>Kalpa</t>
  </si>
  <si>
    <t>Kapal Api 380 gr</t>
  </si>
  <si>
    <t>Kapal api 160 gr</t>
  </si>
  <si>
    <t>Kecap Abc Btl</t>
  </si>
  <si>
    <t>Kecap Nasional kecil</t>
  </si>
  <si>
    <t>Kecap Nasional refil</t>
  </si>
  <si>
    <t>Khong Guan</t>
  </si>
  <si>
    <t>Kispray</t>
  </si>
  <si>
    <t>Kispray bluis</t>
  </si>
  <si>
    <t>Kispray botol</t>
  </si>
  <si>
    <t>Kispray segeris</t>
  </si>
  <si>
    <t>Kopiko luckyday</t>
  </si>
  <si>
    <t>Kristal 5 kg</t>
  </si>
  <si>
    <t>Kunyit</t>
  </si>
  <si>
    <t>L.healthy skin 22/9</t>
  </si>
  <si>
    <t>L.healty skin 30/8</t>
  </si>
  <si>
    <t>L.super g. 35/6</t>
  </si>
  <si>
    <t>Ladaku</t>
  </si>
  <si>
    <t>Lahap lele 10 kg</t>
  </si>
  <si>
    <t>Lahap lele 5 kg</t>
  </si>
  <si>
    <t>Lasegar 200 ml</t>
  </si>
  <si>
    <t>Lasegar kaleng</t>
  </si>
  <si>
    <t>Le mineral</t>
  </si>
  <si>
    <t>Le mineral 330ml</t>
  </si>
  <si>
    <t>M &amp; M 1 L</t>
  </si>
  <si>
    <t>Malkist capoucino</t>
  </si>
  <si>
    <t>Malkist coklat kelapa</t>
  </si>
  <si>
    <t>Malkist crakers</t>
  </si>
  <si>
    <t>Malkist keju manis</t>
  </si>
  <si>
    <t>Malkist roma abon</t>
  </si>
  <si>
    <t>Malkist roma kelapa kopyor</t>
  </si>
  <si>
    <t>Marie gold</t>
  </si>
  <si>
    <t>Marie susu</t>
  </si>
  <si>
    <t>Marie susu rtg</t>
  </si>
  <si>
    <t>Mie kriting</t>
  </si>
  <si>
    <t>Mie sukses isi 2 ayam geprek</t>
  </si>
  <si>
    <t>Mie sukses isi 2 ayam kecap</t>
  </si>
  <si>
    <t>Milku</t>
  </si>
  <si>
    <t>Milo coklat</t>
  </si>
  <si>
    <t>Minyak goreng JAR 2L</t>
  </si>
  <si>
    <t>Minyak kita 1L</t>
  </si>
  <si>
    <t>Molto besar</t>
  </si>
  <si>
    <t>Nii greentea</t>
  </si>
  <si>
    <t>Nutrijel Jeruk</t>
  </si>
  <si>
    <t>Nutrijel jambu biji</t>
  </si>
  <si>
    <t>Nutrijel kelapa muda</t>
  </si>
  <si>
    <t>Nutrijel leci</t>
  </si>
  <si>
    <t>Nutrijel mangga</t>
  </si>
  <si>
    <t>Nutrijel melon</t>
  </si>
  <si>
    <t>Oxyklin hygiene</t>
  </si>
  <si>
    <t>Oxyklin romantic</t>
  </si>
  <si>
    <t>Oxyklin violet</t>
  </si>
  <si>
    <t>Pandan 20 kg</t>
  </si>
  <si>
    <t>Paseo</t>
  </si>
  <si>
    <t>Peanut crackers</t>
  </si>
  <si>
    <t>Pemutih lavender</t>
  </si>
  <si>
    <t>Pemutih reguler</t>
  </si>
  <si>
    <t>Pentene botol</t>
  </si>
  <si>
    <t>Pentine rtg</t>
  </si>
  <si>
    <t>Pepsodent 190gr</t>
  </si>
  <si>
    <t>Pikopi gula aren</t>
  </si>
  <si>
    <t>Pondan coklat</t>
  </si>
  <si>
    <t>Pondan rasa pandan</t>
  </si>
  <si>
    <t>Pondan vanilla</t>
  </si>
  <si>
    <t>Prof gelas</t>
  </si>
  <si>
    <t>Pronas pedas</t>
  </si>
  <si>
    <t>Pronas tomat</t>
  </si>
  <si>
    <t>Putri koki 5 kg</t>
  </si>
  <si>
    <t>Raja Premium</t>
  </si>
  <si>
    <t>Rejoice botol</t>
  </si>
  <si>
    <t>Rejoice rtg</t>
  </si>
  <si>
    <t>Rinso</t>
  </si>
  <si>
    <t>Rose cream</t>
  </si>
  <si>
    <t>Royco rtg</t>
  </si>
  <si>
    <t>Sajiku serbaguna</t>
  </si>
  <si>
    <t>Saos Nasional kecil</t>
  </si>
  <si>
    <t>Sardenes pronas 425 gram</t>
  </si>
  <si>
    <t>Sari murni</t>
  </si>
  <si>
    <t>Sari wangi</t>
  </si>
  <si>
    <t>Sasa  250gr</t>
  </si>
  <si>
    <t>Sasa santan 65 ml</t>
  </si>
  <si>
    <t>Sasa saos 340 ml</t>
  </si>
  <si>
    <t>Sasa saos tomat</t>
  </si>
  <si>
    <t>Segitiga biru</t>
  </si>
  <si>
    <t>Selai  OLai blueberry</t>
  </si>
  <si>
    <t>Selai OLai nenas</t>
  </si>
  <si>
    <t>Selai olai strawberry</t>
  </si>
  <si>
    <t>Shinzui hana</t>
  </si>
  <si>
    <t>Shinzui kensho</t>
  </si>
  <si>
    <t>Shinzui matsu</t>
  </si>
  <si>
    <t>Shinzui myori</t>
  </si>
  <si>
    <t>Shinzui sakura</t>
  </si>
  <si>
    <t>Sirup ABC orange</t>
  </si>
  <si>
    <t>Soklin softergent magnolia</t>
  </si>
  <si>
    <t>Soklin softergent velvet</t>
  </si>
  <si>
    <t>Soun</t>
  </si>
  <si>
    <t>Sprite 1L</t>
  </si>
  <si>
    <t>Sprite 250 ml</t>
  </si>
  <si>
    <t>Sunlight 650 ml</t>
  </si>
  <si>
    <t>Sunslik rtg</t>
  </si>
  <si>
    <t>Super pell</t>
  </si>
  <si>
    <t>Super star</t>
  </si>
  <si>
    <t>Tah kotak</t>
  </si>
  <si>
    <t>Teh Kotak</t>
  </si>
  <si>
    <t>Teh pucuk</t>
  </si>
  <si>
    <t>Teh tarik</t>
  </si>
  <si>
    <t>Tissu Jolly</t>
  </si>
  <si>
    <t>Tora cafe</t>
  </si>
  <si>
    <t>Tropical 2 liter botol</t>
  </si>
  <si>
    <t>Vave Standar</t>
  </si>
  <si>
    <t>Vave jumbo kingkong</t>
  </si>
  <si>
    <t>Vixal Besar</t>
  </si>
  <si>
    <t>Vovo besar</t>
  </si>
  <si>
    <t>Vovo kecil</t>
  </si>
  <si>
    <t>Wafer Kaleng</t>
  </si>
  <si>
    <t>Woshi</t>
  </si>
  <si>
    <t>Zen batang</t>
  </si>
  <si>
    <t>close up T</t>
  </si>
  <si>
    <t>creamy late</t>
  </si>
  <si>
    <t>floridina</t>
  </si>
  <si>
    <t>lifebuoy batang</t>
  </si>
  <si>
    <t>lifebuoy botol</t>
  </si>
  <si>
    <t>lifebuoy cool fresh</t>
  </si>
  <si>
    <t>lifebuoy lemon</t>
  </si>
  <si>
    <t>lifebuoy mild care</t>
  </si>
  <si>
    <t>lifebuoy rtg</t>
  </si>
  <si>
    <t>lifebuoy total 10</t>
  </si>
  <si>
    <t>sasa saos asli 135 ml</t>
  </si>
  <si>
    <t>shinzui batang</t>
  </si>
  <si>
    <t>so klin softergent korean</t>
  </si>
  <si>
    <t>soklin softergent japanesse</t>
  </si>
  <si>
    <t>soklin softergent lavender</t>
  </si>
  <si>
    <t>STOK AKHIR AKTUAL</t>
  </si>
  <si>
    <t>MASUK</t>
  </si>
  <si>
    <t>KELUAR</t>
  </si>
  <si>
    <t>STOK</t>
  </si>
  <si>
    <t>REEL</t>
  </si>
  <si>
    <t>SELISIH</t>
  </si>
  <si>
    <t>Coca - Cola</t>
  </si>
  <si>
    <t>Fanta</t>
  </si>
  <si>
    <t>Kispray violet</t>
  </si>
  <si>
    <t>Minyak goreng JAR 1L</t>
  </si>
  <si>
    <t>Sprite</t>
  </si>
  <si>
    <t>DAFTAR STOK BARANG UNIT WASERDA</t>
  </si>
  <si>
    <t>KOPERASI '' GURU MANGKUTALA SEJAHTERA "</t>
  </si>
  <si>
    <t>JANUARI 2024</t>
  </si>
  <si>
    <t>Cola-Cola 250 gr</t>
  </si>
  <si>
    <t>Teh kotak</t>
  </si>
  <si>
    <t>KOPERASI  GURU  MANGKUTALA SEJAHTERA</t>
  </si>
  <si>
    <t>BADAN HUKUM NOMOR : AHU-00044157.AH.01.29 TAHUN 2023</t>
  </si>
  <si>
    <t>Alamat : Jalan Bangau No.71 A Kelurahan Lanjas Kode Pos 73812 Muara Teweh</t>
  </si>
  <si>
    <t>No</t>
  </si>
  <si>
    <t>Nama Produk</t>
  </si>
  <si>
    <t>Stok Bulan Lalu</t>
  </si>
  <si>
    <t>Jumlah Satuan</t>
  </si>
  <si>
    <t>Jumlah Harga</t>
  </si>
  <si>
    <t>Harga Satuan</t>
  </si>
  <si>
    <t>Cheddar 70 Gr</t>
  </si>
  <si>
    <t>Masuk Bulan Ini</t>
  </si>
  <si>
    <t>Keluar Bulan Ini</t>
  </si>
  <si>
    <t>Stok Bulan Ini</t>
  </si>
  <si>
    <t>JUMLAH</t>
  </si>
  <si>
    <t>SATUAN</t>
  </si>
  <si>
    <t>pcs</t>
  </si>
  <si>
    <t>pak</t>
  </si>
  <si>
    <t>klg</t>
  </si>
  <si>
    <t>sak</t>
  </si>
  <si>
    <t>klng</t>
  </si>
  <si>
    <t>Dus</t>
  </si>
  <si>
    <t>kg</t>
  </si>
  <si>
    <t>paket</t>
  </si>
  <si>
    <t>dus</t>
  </si>
  <si>
    <t>buah</t>
  </si>
  <si>
    <t>MARET 2024</t>
  </si>
  <si>
    <t>FEBRUARI 2024</t>
  </si>
  <si>
    <t xml:space="preserve">                </t>
  </si>
  <si>
    <t>Wafer roll vanila</t>
  </si>
  <si>
    <t>Duta smart kaleng assorted</t>
  </si>
  <si>
    <t>Aneka assorted mini</t>
  </si>
  <si>
    <t>APRIL 2024</t>
  </si>
  <si>
    <t>Tropical BTL 1Liter</t>
  </si>
  <si>
    <t>MEI 2024</t>
  </si>
  <si>
    <t>Aneka assorted besar</t>
  </si>
  <si>
    <t>Detergen sayang</t>
  </si>
  <si>
    <t>Minyak goreng rizky 1 L</t>
  </si>
  <si>
    <t>MEI SEMENTARA 2024</t>
  </si>
  <si>
    <t>Adem sari kaleng</t>
  </si>
  <si>
    <t>Shampo Head &amp; Shoulders</t>
  </si>
  <si>
    <t>Shampo Head &amp; Shoulders hair fall</t>
  </si>
  <si>
    <t>Shampoo Pentene botol</t>
  </si>
  <si>
    <t>Head &amp; Shoulders Rtg</t>
  </si>
  <si>
    <t>Totole kaldu jamur</t>
  </si>
  <si>
    <t>Laurier isi 8</t>
  </si>
  <si>
    <t>Active day isi 20</t>
  </si>
  <si>
    <t>Laurier NC isi 5</t>
  </si>
  <si>
    <t>Masako 100 gr</t>
  </si>
  <si>
    <t>Indomilk coklat sachet</t>
  </si>
  <si>
    <t>Enak Rtg</t>
  </si>
  <si>
    <t>Zinc Rtg</t>
  </si>
  <si>
    <t>Baygon 200 ml</t>
  </si>
  <si>
    <t>Shampo Sunslik botol</t>
  </si>
  <si>
    <t>Royco 230 gram</t>
  </si>
  <si>
    <t>Adem sari</t>
  </si>
  <si>
    <t>Head &amp; Shoulders 160 ml</t>
  </si>
  <si>
    <t>Totole kaldu jamur 40 gr</t>
  </si>
  <si>
    <t>Indomilk coklat Rtg</t>
  </si>
  <si>
    <t>Enak putih Rtg</t>
  </si>
  <si>
    <t>Shampo Zinc Rtg</t>
  </si>
  <si>
    <t>Sunslik 170 ml</t>
  </si>
  <si>
    <t>Clear 160 ml</t>
  </si>
  <si>
    <t>Close up 160 gr</t>
  </si>
  <si>
    <t>Royco ayam 230 gr</t>
  </si>
  <si>
    <t>Beras jeruk 10 Kg</t>
  </si>
  <si>
    <t>Beras jeruk 20 Kg</t>
  </si>
  <si>
    <t>Mie eko</t>
  </si>
  <si>
    <t>Sosis so nice</t>
  </si>
  <si>
    <t>Mie sedap cup</t>
  </si>
  <si>
    <t>Indomie rawon pedas</t>
  </si>
  <si>
    <t>Indomie sot lamongan</t>
  </si>
  <si>
    <t>Nii greentea 330 ml</t>
  </si>
  <si>
    <t>So klin lantai</t>
  </si>
  <si>
    <t>Tropical refil 2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</si>
</sst>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00_);_(* \(#,##0.0000\);_(* &quot;-&quot;_);_(@_)"/>
    <numFmt numFmtId="166" formatCode="_(* #,##0.00000000000000_);_(* \(#,##0.00000000000000\);_(* &quot;-&quot;_);_(@_)"/>
    <numFmt numFmtId="167" formatCode="_(* #,##0.000_);_(* \(#,##0.000\);_(* &quot;-&quot;_);_(@_)"/>
    <numFmt numFmtId="168" formatCode="_-* #,##0.000_-;\-* #,##0.000_-;_-* &quot;-&quot;???_-;_-@_-"/>
  </numFmts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charset val="1"/>
      <scheme val="minor"/>
    </font>
    <font>
      <sz val="24"/>
      <name val="Haettenschweiler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0" borderId="0" xfId="2" applyFont="1" applyAlignment="1"/>
    <xf numFmtId="0" fontId="0" fillId="0" borderId="0" xfId="0"/>
    <xf numFmtId="164" fontId="0" fillId="0" borderId="0" xfId="0" applyNumberFormat="1"/>
    <xf numFmtId="0" fontId="0" fillId="0" borderId="0" xfId="0" applyAlignment="1"/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0" fillId="0" borderId="0" xfId="0"/>
    <xf numFmtId="164" fontId="0" fillId="0" borderId="0" xfId="1" applyFont="1" applyBorder="1"/>
    <xf numFmtId="0" fontId="0" fillId="0" borderId="0" xfId="0" applyBorder="1"/>
    <xf numFmtId="164" fontId="0" fillId="0" borderId="0" xfId="0" applyNumberFormat="1" applyBorder="1"/>
    <xf numFmtId="167" fontId="0" fillId="0" borderId="0" xfId="0" applyNumberFormat="1" applyBorder="1"/>
    <xf numFmtId="168" fontId="0" fillId="0" borderId="0" xfId="0" applyNumberFormat="1" applyBorder="1"/>
    <xf numFmtId="0" fontId="0" fillId="0" borderId="0" xfId="0" applyFill="1" applyBorder="1" applyAlignment="1">
      <alignment horizontal="center"/>
    </xf>
    <xf numFmtId="0" fontId="0" fillId="0" borderId="0" xfId="1" applyNumberFormat="1" applyFont="1" applyBorder="1"/>
    <xf numFmtId="164" fontId="0" fillId="0" borderId="0" xfId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4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4" xfId="1" applyFont="1" applyBorder="1" applyAlignment="1">
      <alignment horizontal="center"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4" xfId="1" applyNumberFormat="1" applyFont="1" applyFill="1" applyBorder="1" applyAlignment="1">
      <alignment horizontal="center" vertical="center"/>
    </xf>
    <xf numFmtId="164" fontId="1" fillId="0" borderId="4" xfId="1" applyFont="1" applyFill="1" applyBorder="1" applyAlignment="1">
      <alignment horizontal="center" vertical="center"/>
    </xf>
    <xf numFmtId="164" fontId="1" fillId="3" borderId="4" xfId="1" applyFont="1" applyFill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4" xfId="1" applyNumberFormat="1" applyFont="1" applyFill="1" applyBorder="1" applyAlignment="1">
      <alignment horizontal="center" vertical="center"/>
    </xf>
    <xf numFmtId="164" fontId="1" fillId="0" borderId="4" xfId="1" applyNumberFormat="1" applyFont="1" applyBorder="1" applyAlignment="1">
      <alignment horizontal="center" vertical="center"/>
    </xf>
    <xf numFmtId="164" fontId="1" fillId="0" borderId="4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/>
    </xf>
    <xf numFmtId="164" fontId="11" fillId="2" borderId="4" xfId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2" borderId="2" xfId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3" borderId="0" xfId="0" applyFill="1"/>
    <xf numFmtId="0" fontId="1" fillId="0" borderId="0" xfId="0" applyFont="1" applyFill="1" applyBorder="1" applyAlignment="1">
      <alignment horizontal="left" vertical="center"/>
    </xf>
    <xf numFmtId="164" fontId="0" fillId="0" borderId="0" xfId="1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64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16" fontId="0" fillId="0" borderId="0" xfId="0" applyNumberFormat="1"/>
    <xf numFmtId="0" fontId="0" fillId="0" borderId="0" xfId="0"/>
    <xf numFmtId="0" fontId="1" fillId="4" borderId="0" xfId="0" applyFont="1" applyFill="1" applyAlignment="1">
      <alignment horizontal="center" vertical="center"/>
    </xf>
    <xf numFmtId="164" fontId="1" fillId="4" borderId="0" xfId="1" applyFont="1" applyFill="1" applyAlignment="1">
      <alignment horizontal="center" vertical="center"/>
    </xf>
    <xf numFmtId="0" fontId="0" fillId="4" borderId="0" xfId="0" applyFill="1"/>
    <xf numFmtId="0" fontId="1" fillId="4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4" fontId="9" fillId="2" borderId="4" xfId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164" fontId="1" fillId="5" borderId="4" xfId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64" fontId="11" fillId="0" borderId="0" xfId="1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3" borderId="4" xfId="0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0" xfId="1" applyNumberFormat="1" applyFont="1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/>
    <xf numFmtId="0" fontId="6" fillId="0" borderId="0" xfId="2" applyFont="1" applyAlignment="1">
      <alignment horizontal="center"/>
    </xf>
    <xf numFmtId="49" fontId="9" fillId="0" borderId="0" xfId="2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</cellXfs>
  <cellStyles count="3">
    <cellStyle name="Comma [0]" xfId="1" builtinId="6"/>
    <cellStyle name="Normal" xfId="0" builtinId="0"/>
    <cellStyle name="Normal 2" xfId="2" xr:uid="{00000000-0005-0000-0000-000002000000}"/>
  </cellStyles>
  <dxfs count="3">
    <dxf>
      <fill>
        <patternFill patternType="solid">
          <fgColor rgb="FFDAEEF3"/>
          <bgColor rgb="FF000000"/>
        </patternFill>
      </fill>
    </dxf>
    <dxf>
      <fill>
        <patternFill patternType="solid">
          <fgColor rgb="FFDAEEF3"/>
          <bgColor rgb="FF000000"/>
        </patternFill>
      </fill>
    </dxf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>
          <a:off x="165223" y="960808"/>
          <a:ext cx="727813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4" name="Picture 3" descr="LAMBANG KOPERASI BERWAR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061" y="223546"/>
          <a:ext cx="580390" cy="600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87663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5908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5908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5908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5908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165223</xdr:colOff>
      <xdr:row>4</xdr:row>
      <xdr:rowOff>95782</xdr:rowOff>
    </xdr:from>
    <xdr:to>
      <xdr:col>13</xdr:col>
      <xdr:colOff>775861</xdr:colOff>
      <xdr:row>4</xdr:row>
      <xdr:rowOff>95782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>
          <a:cxnSpLocks noChangeShapeType="1"/>
        </xdr:cNvCxnSpPr>
      </xdr:nvCxnSpPr>
      <xdr:spPr bwMode="auto">
        <a:xfrm>
          <a:off x="165223" y="953032"/>
          <a:ext cx="7259088" cy="0"/>
        </a:xfrm>
        <a:prstGeom prst="line">
          <a:avLst/>
        </a:prstGeom>
        <a:noFill/>
        <a:ln w="57150" cmpd="thickThin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281862</xdr:colOff>
      <xdr:row>1</xdr:row>
      <xdr:rowOff>58316</xdr:rowOff>
    </xdr:from>
    <xdr:to>
      <xdr:col>1</xdr:col>
      <xdr:colOff>862252</xdr:colOff>
      <xdr:row>3</xdr:row>
      <xdr:rowOff>123825</xdr:rowOff>
    </xdr:to>
    <xdr:pic>
      <xdr:nvPicPr>
        <xdr:cNvPr id="3" name="Picture 2" descr="LAMBANG KOPERASI BERWARN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762" y="220241"/>
          <a:ext cx="580390" cy="59890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5"/>
  <sheetViews>
    <sheetView topLeftCell="H180" workbookViewId="0">
      <selection activeCell="K189" sqref="K189"/>
    </sheetView>
  </sheetViews>
  <sheetFormatPr defaultRowHeight="13.2" x14ac:dyDescent="0.25"/>
  <cols>
    <col min="1" max="1" width="1.88671875" hidden="1" customWidth="1"/>
    <col min="2" max="7" width="9.109375" hidden="1" customWidth="1"/>
    <col min="9" max="9" width="24.33203125" customWidth="1"/>
    <col min="13" max="13" width="7.88671875" customWidth="1"/>
    <col min="15" max="15" width="20" customWidth="1"/>
  </cols>
  <sheetData>
    <row r="1" spans="1:17" ht="13.8" x14ac:dyDescent="0.25">
      <c r="A1" s="93" t="s">
        <v>200</v>
      </c>
      <c r="B1" s="94"/>
      <c r="C1" s="94"/>
      <c r="D1" s="94"/>
      <c r="E1" s="94"/>
      <c r="F1" s="94"/>
      <c r="G1" s="95"/>
      <c r="I1" t="s">
        <v>1</v>
      </c>
      <c r="J1" t="s">
        <v>230</v>
      </c>
      <c r="K1" t="s">
        <v>201</v>
      </c>
      <c r="L1" t="s">
        <v>202</v>
      </c>
      <c r="M1" t="s">
        <v>203</v>
      </c>
      <c r="N1" t="s">
        <v>204</v>
      </c>
    </row>
    <row r="2" spans="1:17" ht="13.8" x14ac:dyDescent="0.25">
      <c r="A2" s="2" t="s">
        <v>0</v>
      </c>
      <c r="B2" s="2" t="s">
        <v>1</v>
      </c>
      <c r="C2" s="2" t="s">
        <v>201</v>
      </c>
      <c r="D2" s="2" t="s">
        <v>202</v>
      </c>
      <c r="E2" s="2" t="s">
        <v>203</v>
      </c>
      <c r="F2" s="2" t="s">
        <v>204</v>
      </c>
      <c r="G2" s="2" t="s">
        <v>205</v>
      </c>
      <c r="I2" t="s">
        <v>2</v>
      </c>
      <c r="J2" t="s">
        <v>231</v>
      </c>
      <c r="K2">
        <v>10</v>
      </c>
      <c r="L2">
        <v>5</v>
      </c>
      <c r="M2">
        <v>5</v>
      </c>
      <c r="N2">
        <v>5</v>
      </c>
      <c r="O2" s="54"/>
      <c r="P2" s="16"/>
      <c r="Q2" s="16"/>
    </row>
    <row r="3" spans="1:17" ht="13.8" x14ac:dyDescent="0.25">
      <c r="A3" s="3">
        <v>1</v>
      </c>
      <c r="B3" s="4" t="s">
        <v>2</v>
      </c>
      <c r="C3" s="3">
        <v>10</v>
      </c>
      <c r="D3" s="3">
        <v>0</v>
      </c>
      <c r="E3" s="3">
        <v>10</v>
      </c>
      <c r="F3" s="3">
        <v>10</v>
      </c>
      <c r="G3" s="3">
        <v>0</v>
      </c>
      <c r="I3" t="s">
        <v>3</v>
      </c>
      <c r="J3" t="s">
        <v>231</v>
      </c>
      <c r="K3">
        <v>144</v>
      </c>
      <c r="L3">
        <v>126</v>
      </c>
      <c r="M3">
        <v>18</v>
      </c>
      <c r="N3">
        <v>12</v>
      </c>
      <c r="O3" s="54"/>
      <c r="P3" s="16"/>
      <c r="Q3" s="16"/>
    </row>
    <row r="4" spans="1:17" ht="13.8" x14ac:dyDescent="0.25">
      <c r="A4" s="3">
        <v>2</v>
      </c>
      <c r="B4" s="4" t="s">
        <v>3</v>
      </c>
      <c r="C4" s="3">
        <v>96</v>
      </c>
      <c r="D4" s="3">
        <v>95</v>
      </c>
      <c r="E4" s="3">
        <v>1</v>
      </c>
      <c r="F4" s="3">
        <v>0</v>
      </c>
      <c r="G4" s="5">
        <v>1</v>
      </c>
      <c r="I4" t="s">
        <v>4</v>
      </c>
      <c r="J4" t="s">
        <v>231</v>
      </c>
      <c r="K4">
        <v>6</v>
      </c>
      <c r="L4">
        <v>6</v>
      </c>
      <c r="M4">
        <v>0</v>
      </c>
      <c r="N4">
        <v>0</v>
      </c>
      <c r="O4" s="54"/>
      <c r="P4" s="16"/>
      <c r="Q4" s="16"/>
    </row>
    <row r="5" spans="1:17" ht="13.8" x14ac:dyDescent="0.25">
      <c r="A5" s="3">
        <v>3</v>
      </c>
      <c r="B5" s="4" t="s">
        <v>4</v>
      </c>
      <c r="C5" s="3">
        <v>6</v>
      </c>
      <c r="D5" s="3">
        <v>6</v>
      </c>
      <c r="E5" s="3">
        <v>0</v>
      </c>
      <c r="F5" s="3">
        <v>0</v>
      </c>
      <c r="G5" s="3">
        <v>0</v>
      </c>
      <c r="I5" t="s">
        <v>5</v>
      </c>
      <c r="J5" t="s">
        <v>231</v>
      </c>
      <c r="K5">
        <v>17</v>
      </c>
      <c r="L5">
        <v>7</v>
      </c>
      <c r="M5">
        <v>10</v>
      </c>
      <c r="N5">
        <v>10</v>
      </c>
      <c r="O5" s="54"/>
      <c r="P5" s="16"/>
      <c r="Q5" s="16"/>
    </row>
    <row r="6" spans="1:17" ht="13.8" x14ac:dyDescent="0.25">
      <c r="A6" s="3">
        <v>4</v>
      </c>
      <c r="B6" s="4" t="s">
        <v>5</v>
      </c>
      <c r="C6" s="3">
        <v>17</v>
      </c>
      <c r="D6" s="3">
        <v>4</v>
      </c>
      <c r="E6" s="3">
        <v>13</v>
      </c>
      <c r="F6" s="3">
        <v>13</v>
      </c>
      <c r="G6" s="3">
        <v>0</v>
      </c>
      <c r="I6" t="s">
        <v>6</v>
      </c>
      <c r="J6" t="s">
        <v>231</v>
      </c>
      <c r="K6">
        <v>26</v>
      </c>
      <c r="L6">
        <v>19</v>
      </c>
      <c r="M6">
        <v>7</v>
      </c>
      <c r="N6">
        <v>7</v>
      </c>
      <c r="O6" s="54"/>
      <c r="P6" s="16"/>
      <c r="Q6" s="16"/>
    </row>
    <row r="7" spans="1:17" ht="13.8" x14ac:dyDescent="0.25">
      <c r="A7" s="3">
        <v>5</v>
      </c>
      <c r="B7" s="4" t="s">
        <v>6</v>
      </c>
      <c r="C7" s="3">
        <v>26</v>
      </c>
      <c r="D7" s="3">
        <v>11</v>
      </c>
      <c r="E7" s="3">
        <v>15</v>
      </c>
      <c r="F7" s="3">
        <v>15</v>
      </c>
      <c r="G7" s="3">
        <v>0</v>
      </c>
      <c r="I7" t="s">
        <v>7</v>
      </c>
      <c r="J7" t="s">
        <v>231</v>
      </c>
      <c r="K7">
        <v>90</v>
      </c>
      <c r="L7">
        <v>9</v>
      </c>
      <c r="M7">
        <v>81</v>
      </c>
      <c r="N7">
        <v>81</v>
      </c>
      <c r="O7" s="54"/>
      <c r="P7" s="16"/>
      <c r="Q7" s="16"/>
    </row>
    <row r="8" spans="1:17" ht="13.8" x14ac:dyDescent="0.25">
      <c r="A8" s="3">
        <v>6</v>
      </c>
      <c r="B8" s="4" t="s">
        <v>7</v>
      </c>
      <c r="C8" s="3">
        <v>89</v>
      </c>
      <c r="D8" s="3">
        <v>6</v>
      </c>
      <c r="E8" s="3">
        <v>83</v>
      </c>
      <c r="F8" s="3">
        <v>84</v>
      </c>
      <c r="G8" s="5">
        <v>-1</v>
      </c>
      <c r="I8" t="s">
        <v>8</v>
      </c>
      <c r="J8" t="s">
        <v>231</v>
      </c>
      <c r="K8">
        <v>4</v>
      </c>
      <c r="L8">
        <v>4</v>
      </c>
      <c r="M8">
        <v>0</v>
      </c>
      <c r="N8">
        <v>0</v>
      </c>
      <c r="O8" s="54"/>
      <c r="P8" s="16"/>
      <c r="Q8" s="16"/>
    </row>
    <row r="9" spans="1:17" ht="13.8" x14ac:dyDescent="0.25">
      <c r="A9" s="3">
        <v>7</v>
      </c>
      <c r="B9" s="4" t="s">
        <v>8</v>
      </c>
      <c r="C9" s="3">
        <v>4</v>
      </c>
      <c r="D9" s="3">
        <v>4</v>
      </c>
      <c r="E9" s="3">
        <v>0</v>
      </c>
      <c r="F9" s="3">
        <v>0</v>
      </c>
      <c r="G9" s="3">
        <v>0</v>
      </c>
      <c r="I9" t="s">
        <v>9</v>
      </c>
      <c r="J9" t="s">
        <v>231</v>
      </c>
      <c r="K9">
        <v>116</v>
      </c>
      <c r="L9">
        <v>108</v>
      </c>
      <c r="M9">
        <v>8</v>
      </c>
      <c r="N9">
        <v>36</v>
      </c>
      <c r="O9" s="54"/>
      <c r="P9" s="16"/>
      <c r="Q9" s="16"/>
    </row>
    <row r="10" spans="1:17" ht="13.8" x14ac:dyDescent="0.25">
      <c r="A10" s="3">
        <v>8</v>
      </c>
      <c r="B10" s="4" t="s">
        <v>9</v>
      </c>
      <c r="C10" s="3">
        <v>92</v>
      </c>
      <c r="D10" s="3">
        <v>52</v>
      </c>
      <c r="E10" s="3">
        <v>40</v>
      </c>
      <c r="F10" s="3">
        <v>36</v>
      </c>
      <c r="G10" s="5">
        <v>4</v>
      </c>
      <c r="I10" t="s">
        <v>10</v>
      </c>
      <c r="J10" t="s">
        <v>231</v>
      </c>
      <c r="K10">
        <v>108</v>
      </c>
      <c r="L10">
        <v>72</v>
      </c>
      <c r="M10">
        <v>36</v>
      </c>
      <c r="N10">
        <v>15</v>
      </c>
      <c r="O10" s="54"/>
      <c r="P10" s="16"/>
      <c r="Q10" s="16"/>
    </row>
    <row r="11" spans="1:17" ht="13.8" x14ac:dyDescent="0.25">
      <c r="A11" s="3">
        <v>9</v>
      </c>
      <c r="B11" s="4" t="s">
        <v>10</v>
      </c>
      <c r="C11" s="3">
        <v>108</v>
      </c>
      <c r="D11" s="3">
        <v>35</v>
      </c>
      <c r="E11" s="3">
        <v>73</v>
      </c>
      <c r="F11" s="3">
        <v>68</v>
      </c>
      <c r="G11" s="5">
        <v>5</v>
      </c>
      <c r="I11" t="s">
        <v>11</v>
      </c>
      <c r="J11" t="s">
        <v>231</v>
      </c>
      <c r="K11">
        <v>4</v>
      </c>
      <c r="L11">
        <v>2</v>
      </c>
      <c r="M11">
        <v>2</v>
      </c>
      <c r="N11">
        <v>2</v>
      </c>
      <c r="O11" s="54"/>
      <c r="P11" s="16"/>
      <c r="Q11" s="16"/>
    </row>
    <row r="12" spans="1:17" ht="13.8" x14ac:dyDescent="0.25">
      <c r="A12" s="3">
        <v>10</v>
      </c>
      <c r="B12" s="4" t="s">
        <v>11</v>
      </c>
      <c r="C12" s="3">
        <v>4</v>
      </c>
      <c r="D12" s="3">
        <v>1</v>
      </c>
      <c r="E12" s="3">
        <v>3</v>
      </c>
      <c r="F12" s="3">
        <v>3</v>
      </c>
      <c r="G12" s="3">
        <v>0</v>
      </c>
      <c r="I12" t="s">
        <v>12</v>
      </c>
      <c r="J12" t="s">
        <v>231</v>
      </c>
      <c r="K12">
        <v>3</v>
      </c>
      <c r="L12">
        <v>0</v>
      </c>
      <c r="M12">
        <v>3</v>
      </c>
      <c r="N12">
        <v>3</v>
      </c>
      <c r="O12" s="54"/>
      <c r="P12" s="16"/>
      <c r="Q12" s="16"/>
    </row>
    <row r="13" spans="1:17" ht="13.8" x14ac:dyDescent="0.25">
      <c r="A13" s="3">
        <v>11</v>
      </c>
      <c r="B13" s="4" t="s">
        <v>12</v>
      </c>
      <c r="C13" s="3">
        <v>3</v>
      </c>
      <c r="D13" s="3">
        <v>0</v>
      </c>
      <c r="E13" s="3">
        <v>3</v>
      </c>
      <c r="F13" s="3">
        <v>3</v>
      </c>
      <c r="G13" s="3">
        <v>0</v>
      </c>
      <c r="I13" t="s">
        <v>13</v>
      </c>
      <c r="J13" t="s">
        <v>231</v>
      </c>
      <c r="K13">
        <v>4</v>
      </c>
      <c r="L13">
        <v>4</v>
      </c>
      <c r="M13">
        <v>0</v>
      </c>
      <c r="N13">
        <v>0</v>
      </c>
      <c r="O13" s="54"/>
      <c r="P13" s="16"/>
      <c r="Q13" s="16"/>
    </row>
    <row r="14" spans="1:17" ht="13.8" x14ac:dyDescent="0.25">
      <c r="A14" s="3">
        <v>12</v>
      </c>
      <c r="B14" s="4" t="s">
        <v>13</v>
      </c>
      <c r="C14" s="3">
        <v>4</v>
      </c>
      <c r="D14" s="3">
        <v>1</v>
      </c>
      <c r="E14" s="3">
        <v>3</v>
      </c>
      <c r="F14" s="3">
        <v>3</v>
      </c>
      <c r="G14" s="3">
        <v>0</v>
      </c>
      <c r="I14" t="s">
        <v>14</v>
      </c>
      <c r="J14" t="s">
        <v>231</v>
      </c>
      <c r="K14">
        <v>4</v>
      </c>
      <c r="L14">
        <v>0</v>
      </c>
      <c r="M14">
        <v>4</v>
      </c>
      <c r="N14">
        <v>4</v>
      </c>
      <c r="O14" s="54"/>
      <c r="P14" s="16"/>
      <c r="Q14" s="16"/>
    </row>
    <row r="15" spans="1:17" ht="13.8" x14ac:dyDescent="0.25">
      <c r="A15" s="3">
        <v>13</v>
      </c>
      <c r="B15" s="4" t="s">
        <v>14</v>
      </c>
      <c r="C15" s="3">
        <v>4</v>
      </c>
      <c r="D15" s="3">
        <v>0</v>
      </c>
      <c r="E15" s="3">
        <v>4</v>
      </c>
      <c r="F15" s="3">
        <v>4</v>
      </c>
      <c r="G15" s="3">
        <v>0</v>
      </c>
      <c r="I15" t="s">
        <v>15</v>
      </c>
      <c r="J15" t="s">
        <v>231</v>
      </c>
      <c r="K15">
        <v>4</v>
      </c>
      <c r="L15">
        <v>0</v>
      </c>
      <c r="M15">
        <v>4</v>
      </c>
      <c r="N15">
        <v>4</v>
      </c>
      <c r="O15" s="54"/>
      <c r="P15" s="16"/>
      <c r="Q15" s="16"/>
    </row>
    <row r="16" spans="1:17" ht="13.8" x14ac:dyDescent="0.25">
      <c r="A16" s="3">
        <v>14</v>
      </c>
      <c r="B16" s="4" t="s">
        <v>15</v>
      </c>
      <c r="C16" s="3">
        <v>4</v>
      </c>
      <c r="D16" s="3">
        <v>0</v>
      </c>
      <c r="E16" s="3">
        <v>4</v>
      </c>
      <c r="F16" s="3">
        <v>4</v>
      </c>
      <c r="G16" s="3">
        <v>0</v>
      </c>
      <c r="I16" t="s">
        <v>16</v>
      </c>
      <c r="J16" t="s">
        <v>231</v>
      </c>
      <c r="K16">
        <v>5</v>
      </c>
      <c r="L16">
        <v>1</v>
      </c>
      <c r="M16">
        <v>4</v>
      </c>
      <c r="N16">
        <v>4</v>
      </c>
      <c r="O16" s="54"/>
      <c r="P16" s="16"/>
      <c r="Q16" s="16"/>
    </row>
    <row r="17" spans="1:17" ht="13.8" x14ac:dyDescent="0.25">
      <c r="A17" s="3">
        <v>15</v>
      </c>
      <c r="B17" s="4" t="s">
        <v>16</v>
      </c>
      <c r="C17" s="3">
        <v>5</v>
      </c>
      <c r="D17" s="3">
        <v>1</v>
      </c>
      <c r="E17" s="3">
        <v>4</v>
      </c>
      <c r="F17" s="3">
        <v>4</v>
      </c>
      <c r="G17" s="3">
        <v>0</v>
      </c>
      <c r="I17" t="s">
        <v>17</v>
      </c>
      <c r="J17" t="s">
        <v>231</v>
      </c>
      <c r="K17">
        <v>20</v>
      </c>
      <c r="L17">
        <v>11</v>
      </c>
      <c r="M17">
        <v>9</v>
      </c>
      <c r="N17">
        <v>8</v>
      </c>
      <c r="O17" s="54"/>
      <c r="P17" s="16"/>
      <c r="Q17" s="16"/>
    </row>
    <row r="18" spans="1:17" ht="13.8" x14ac:dyDescent="0.25">
      <c r="A18" s="3">
        <v>16</v>
      </c>
      <c r="B18" s="4" t="s">
        <v>17</v>
      </c>
      <c r="C18" s="3">
        <v>20</v>
      </c>
      <c r="D18" s="3">
        <v>5</v>
      </c>
      <c r="E18" s="3">
        <v>15</v>
      </c>
      <c r="F18" s="3">
        <v>14</v>
      </c>
      <c r="G18" s="5">
        <v>1</v>
      </c>
      <c r="I18" t="s">
        <v>18</v>
      </c>
      <c r="J18" t="s">
        <v>231</v>
      </c>
      <c r="K18">
        <v>13</v>
      </c>
      <c r="L18">
        <v>11</v>
      </c>
      <c r="M18">
        <v>2</v>
      </c>
      <c r="N18">
        <v>1</v>
      </c>
      <c r="O18" s="54"/>
      <c r="P18" s="16"/>
      <c r="Q18" s="16"/>
    </row>
    <row r="19" spans="1:17" ht="13.8" x14ac:dyDescent="0.25">
      <c r="A19" s="3">
        <v>17</v>
      </c>
      <c r="B19" s="4" t="s">
        <v>18</v>
      </c>
      <c r="C19" s="3">
        <v>13</v>
      </c>
      <c r="D19" s="3">
        <v>7</v>
      </c>
      <c r="E19" s="3">
        <v>6</v>
      </c>
      <c r="F19" s="3">
        <v>5</v>
      </c>
      <c r="G19" s="5">
        <v>1</v>
      </c>
      <c r="I19" t="s">
        <v>19</v>
      </c>
      <c r="J19" t="s">
        <v>231</v>
      </c>
      <c r="K19">
        <v>28</v>
      </c>
      <c r="L19">
        <v>0</v>
      </c>
      <c r="M19">
        <v>28</v>
      </c>
      <c r="N19">
        <v>28</v>
      </c>
      <c r="O19" s="54"/>
      <c r="P19" s="16"/>
      <c r="Q19" s="16"/>
    </row>
    <row r="20" spans="1:17" ht="13.8" x14ac:dyDescent="0.25">
      <c r="A20" s="3">
        <v>18</v>
      </c>
      <c r="B20" s="4" t="s">
        <v>19</v>
      </c>
      <c r="C20" s="3">
        <v>28</v>
      </c>
      <c r="D20" s="3">
        <v>0</v>
      </c>
      <c r="E20" s="3">
        <v>28</v>
      </c>
      <c r="F20" s="3">
        <v>28</v>
      </c>
      <c r="G20" s="3">
        <v>0</v>
      </c>
      <c r="I20" t="s">
        <v>20</v>
      </c>
      <c r="J20" t="s">
        <v>231</v>
      </c>
      <c r="K20">
        <v>14</v>
      </c>
      <c r="L20">
        <v>14</v>
      </c>
      <c r="M20">
        <v>0</v>
      </c>
      <c r="N20">
        <v>0</v>
      </c>
      <c r="O20" s="54"/>
      <c r="P20" s="16"/>
      <c r="Q20" s="16"/>
    </row>
    <row r="21" spans="1:17" ht="13.8" x14ac:dyDescent="0.25">
      <c r="A21" s="3">
        <v>19</v>
      </c>
      <c r="B21" s="4" t="s">
        <v>20</v>
      </c>
      <c r="C21" s="3">
        <v>10</v>
      </c>
      <c r="D21" s="3">
        <v>9</v>
      </c>
      <c r="E21" s="3">
        <v>1</v>
      </c>
      <c r="F21" s="3">
        <v>5</v>
      </c>
      <c r="G21" s="5">
        <v>-4</v>
      </c>
      <c r="I21" t="s">
        <v>21</v>
      </c>
      <c r="J21" t="s">
        <v>231</v>
      </c>
      <c r="K21">
        <v>4</v>
      </c>
      <c r="L21">
        <v>2</v>
      </c>
      <c r="M21">
        <v>2</v>
      </c>
      <c r="N21">
        <v>1</v>
      </c>
      <c r="O21" s="54"/>
      <c r="P21" s="16"/>
      <c r="Q21" s="16"/>
    </row>
    <row r="22" spans="1:17" ht="13.8" x14ac:dyDescent="0.25">
      <c r="A22" s="3">
        <v>20</v>
      </c>
      <c r="B22" s="4" t="s">
        <v>21</v>
      </c>
      <c r="C22" s="3">
        <v>4</v>
      </c>
      <c r="D22" s="3">
        <v>2</v>
      </c>
      <c r="E22" s="3">
        <v>2</v>
      </c>
      <c r="F22" s="3">
        <v>1</v>
      </c>
      <c r="G22" s="5">
        <v>1</v>
      </c>
      <c r="I22" t="s">
        <v>22</v>
      </c>
      <c r="J22" t="s">
        <v>231</v>
      </c>
      <c r="K22">
        <v>4</v>
      </c>
      <c r="L22">
        <v>0</v>
      </c>
      <c r="M22">
        <v>4</v>
      </c>
      <c r="N22">
        <v>4</v>
      </c>
      <c r="O22" s="54"/>
      <c r="P22" s="16"/>
      <c r="Q22" s="16"/>
    </row>
    <row r="23" spans="1:17" ht="13.8" x14ac:dyDescent="0.25">
      <c r="A23" s="3">
        <v>21</v>
      </c>
      <c r="B23" s="4" t="s">
        <v>22</v>
      </c>
      <c r="C23" s="3">
        <v>4</v>
      </c>
      <c r="D23" s="3">
        <v>0</v>
      </c>
      <c r="E23" s="3">
        <v>4</v>
      </c>
      <c r="F23" s="3">
        <v>4</v>
      </c>
      <c r="G23" s="3">
        <v>0</v>
      </c>
      <c r="I23" t="s">
        <v>206</v>
      </c>
      <c r="J23" t="s">
        <v>232</v>
      </c>
      <c r="K23">
        <v>1</v>
      </c>
      <c r="L23">
        <v>1</v>
      </c>
      <c r="M23">
        <v>0</v>
      </c>
      <c r="N23">
        <v>0</v>
      </c>
      <c r="O23" s="54"/>
      <c r="P23" s="16"/>
      <c r="Q23" s="16"/>
    </row>
    <row r="24" spans="1:17" ht="13.8" x14ac:dyDescent="0.25">
      <c r="A24" s="3">
        <v>22</v>
      </c>
      <c r="B24" s="4" t="s">
        <v>206</v>
      </c>
      <c r="C24" s="3">
        <v>1</v>
      </c>
      <c r="D24" s="3">
        <v>1</v>
      </c>
      <c r="E24" s="3">
        <v>0</v>
      </c>
      <c r="F24" s="3">
        <v>0</v>
      </c>
      <c r="G24" s="3">
        <v>0</v>
      </c>
      <c r="I24" t="s">
        <v>25</v>
      </c>
      <c r="J24" t="s">
        <v>231</v>
      </c>
      <c r="K24">
        <v>12</v>
      </c>
      <c r="L24">
        <v>2</v>
      </c>
      <c r="M24">
        <v>10</v>
      </c>
      <c r="N24">
        <v>10</v>
      </c>
      <c r="O24" s="54"/>
      <c r="P24" s="16"/>
      <c r="Q24" s="16"/>
    </row>
    <row r="25" spans="1:17" ht="13.8" x14ac:dyDescent="0.25">
      <c r="A25" s="3">
        <v>23</v>
      </c>
      <c r="B25" s="4" t="s">
        <v>25</v>
      </c>
      <c r="C25" s="3">
        <v>12</v>
      </c>
      <c r="D25" s="3">
        <v>2</v>
      </c>
      <c r="E25" s="3">
        <v>10</v>
      </c>
      <c r="F25" s="3">
        <v>10</v>
      </c>
      <c r="G25" s="3">
        <v>0</v>
      </c>
      <c r="I25" t="s">
        <v>26</v>
      </c>
      <c r="J25" t="s">
        <v>231</v>
      </c>
      <c r="K25">
        <v>31</v>
      </c>
      <c r="L25">
        <v>7</v>
      </c>
      <c r="M25">
        <v>24</v>
      </c>
      <c r="N25">
        <v>22</v>
      </c>
      <c r="O25" s="54"/>
      <c r="P25" s="16"/>
      <c r="Q25" s="16"/>
    </row>
    <row r="26" spans="1:17" ht="13.8" x14ac:dyDescent="0.25">
      <c r="A26" s="3">
        <v>24</v>
      </c>
      <c r="B26" s="4" t="s">
        <v>26</v>
      </c>
      <c r="C26" s="3">
        <v>31</v>
      </c>
      <c r="D26" s="3">
        <v>2</v>
      </c>
      <c r="E26" s="3">
        <v>29</v>
      </c>
      <c r="F26" s="3">
        <v>27</v>
      </c>
      <c r="G26" s="5">
        <v>2</v>
      </c>
      <c r="I26" t="s">
        <v>27</v>
      </c>
      <c r="J26" t="s">
        <v>231</v>
      </c>
      <c r="K26">
        <v>9</v>
      </c>
      <c r="L26">
        <v>3</v>
      </c>
      <c r="M26">
        <v>6</v>
      </c>
      <c r="N26">
        <v>6</v>
      </c>
      <c r="O26" s="54"/>
      <c r="P26" s="16"/>
      <c r="Q26" s="16"/>
    </row>
    <row r="27" spans="1:17" ht="13.8" x14ac:dyDescent="0.25">
      <c r="A27" s="3">
        <v>25</v>
      </c>
      <c r="B27" s="4" t="s">
        <v>27</v>
      </c>
      <c r="C27" s="3">
        <v>9</v>
      </c>
      <c r="D27" s="3">
        <v>1</v>
      </c>
      <c r="E27" s="3">
        <v>8</v>
      </c>
      <c r="F27" s="3">
        <v>8</v>
      </c>
      <c r="G27" s="3">
        <v>0</v>
      </c>
      <c r="I27" t="s">
        <v>28</v>
      </c>
      <c r="J27" t="s">
        <v>231</v>
      </c>
      <c r="K27">
        <v>24</v>
      </c>
      <c r="L27">
        <v>12</v>
      </c>
      <c r="M27">
        <v>12</v>
      </c>
      <c r="N27">
        <v>12</v>
      </c>
      <c r="O27" s="54"/>
      <c r="P27" s="16"/>
      <c r="Q27" s="16"/>
    </row>
    <row r="28" spans="1:17" ht="13.8" x14ac:dyDescent="0.25">
      <c r="A28" s="3">
        <v>26</v>
      </c>
      <c r="B28" s="4" t="s">
        <v>28</v>
      </c>
      <c r="C28" s="3">
        <v>12</v>
      </c>
      <c r="D28" s="3">
        <v>7</v>
      </c>
      <c r="E28" s="3">
        <v>5</v>
      </c>
      <c r="F28" s="3">
        <v>5</v>
      </c>
      <c r="G28" s="3">
        <v>0</v>
      </c>
      <c r="I28" t="s">
        <v>29</v>
      </c>
      <c r="J28" t="s">
        <v>231</v>
      </c>
      <c r="K28">
        <v>1</v>
      </c>
      <c r="L28">
        <v>1</v>
      </c>
      <c r="M28">
        <v>0</v>
      </c>
      <c r="N28">
        <v>0</v>
      </c>
      <c r="O28" s="54"/>
      <c r="P28" s="16"/>
      <c r="Q28" s="16"/>
    </row>
    <row r="29" spans="1:17" ht="13.8" x14ac:dyDescent="0.25">
      <c r="A29" s="3">
        <v>27</v>
      </c>
      <c r="B29" s="4" t="s">
        <v>29</v>
      </c>
      <c r="C29" s="3">
        <v>1</v>
      </c>
      <c r="D29" s="3">
        <v>1</v>
      </c>
      <c r="E29" s="3">
        <v>0</v>
      </c>
      <c r="F29" s="3">
        <v>0</v>
      </c>
      <c r="G29" s="3">
        <v>0</v>
      </c>
      <c r="I29" t="s">
        <v>30</v>
      </c>
      <c r="J29" t="s">
        <v>231</v>
      </c>
      <c r="K29">
        <v>17</v>
      </c>
      <c r="L29">
        <v>9</v>
      </c>
      <c r="M29">
        <v>8</v>
      </c>
      <c r="N29">
        <v>8</v>
      </c>
      <c r="O29" s="54"/>
      <c r="P29" s="16"/>
      <c r="Q29" s="16"/>
    </row>
    <row r="30" spans="1:17" ht="13.8" x14ac:dyDescent="0.25">
      <c r="A30" s="3">
        <v>28</v>
      </c>
      <c r="B30" s="4" t="s">
        <v>30</v>
      </c>
      <c r="C30" s="3">
        <v>17</v>
      </c>
      <c r="D30" s="3">
        <v>8</v>
      </c>
      <c r="E30" s="3">
        <v>9</v>
      </c>
      <c r="F30" s="3">
        <v>9</v>
      </c>
      <c r="G30" s="3">
        <v>0</v>
      </c>
      <c r="I30" t="s">
        <v>31</v>
      </c>
      <c r="J30" t="s">
        <v>231</v>
      </c>
      <c r="K30">
        <v>18</v>
      </c>
      <c r="L30">
        <v>5</v>
      </c>
      <c r="M30">
        <v>13</v>
      </c>
      <c r="N30">
        <v>13</v>
      </c>
      <c r="O30" s="54"/>
      <c r="P30" s="16"/>
      <c r="Q30" s="16"/>
    </row>
    <row r="31" spans="1:17" ht="13.8" x14ac:dyDescent="0.25">
      <c r="A31" s="3">
        <v>29</v>
      </c>
      <c r="B31" s="4" t="s">
        <v>31</v>
      </c>
      <c r="C31" s="3">
        <v>18</v>
      </c>
      <c r="D31" s="3">
        <v>5</v>
      </c>
      <c r="E31" s="3">
        <v>13</v>
      </c>
      <c r="F31" s="3">
        <v>13</v>
      </c>
      <c r="G31" s="3">
        <v>0</v>
      </c>
      <c r="I31" t="s">
        <v>32</v>
      </c>
      <c r="J31" t="s">
        <v>233</v>
      </c>
      <c r="K31">
        <v>46</v>
      </c>
      <c r="L31">
        <v>5</v>
      </c>
      <c r="M31">
        <v>41</v>
      </c>
      <c r="N31">
        <v>41</v>
      </c>
      <c r="O31" s="54"/>
      <c r="P31" s="16"/>
      <c r="Q31" s="16"/>
    </row>
    <row r="32" spans="1:17" ht="13.8" x14ac:dyDescent="0.25">
      <c r="A32" s="3">
        <v>30</v>
      </c>
      <c r="B32" s="4" t="s">
        <v>32</v>
      </c>
      <c r="C32" s="3">
        <v>46</v>
      </c>
      <c r="D32" s="3">
        <v>5</v>
      </c>
      <c r="E32" s="3">
        <v>41</v>
      </c>
      <c r="F32" s="3">
        <v>41</v>
      </c>
      <c r="G32" s="3">
        <v>0</v>
      </c>
      <c r="I32" t="s">
        <v>207</v>
      </c>
      <c r="J32" t="s">
        <v>232</v>
      </c>
      <c r="K32">
        <v>1</v>
      </c>
      <c r="L32">
        <v>1</v>
      </c>
      <c r="M32">
        <v>0</v>
      </c>
      <c r="N32">
        <v>0</v>
      </c>
      <c r="O32" s="54"/>
      <c r="P32" s="16"/>
      <c r="Q32" s="16"/>
    </row>
    <row r="33" spans="1:17" ht="13.8" x14ac:dyDescent="0.25">
      <c r="A33" s="3">
        <v>31</v>
      </c>
      <c r="B33" s="4" t="s">
        <v>207</v>
      </c>
      <c r="C33" s="3">
        <v>1</v>
      </c>
      <c r="D33" s="3">
        <v>1</v>
      </c>
      <c r="E33" s="3">
        <v>0</v>
      </c>
      <c r="F33" s="3">
        <v>0</v>
      </c>
      <c r="G33" s="3">
        <v>0</v>
      </c>
      <c r="I33" t="s">
        <v>35</v>
      </c>
      <c r="J33" t="s">
        <v>231</v>
      </c>
      <c r="K33">
        <v>30</v>
      </c>
      <c r="L33">
        <v>3</v>
      </c>
      <c r="M33">
        <v>27</v>
      </c>
      <c r="N33">
        <v>27</v>
      </c>
      <c r="O33" s="54"/>
      <c r="P33" s="16"/>
      <c r="Q33" s="16"/>
    </row>
    <row r="34" spans="1:17" ht="13.8" x14ac:dyDescent="0.25">
      <c r="A34" s="3">
        <v>32</v>
      </c>
      <c r="B34" s="4" t="s">
        <v>35</v>
      </c>
      <c r="C34" s="3">
        <v>30</v>
      </c>
      <c r="D34" s="3">
        <v>2</v>
      </c>
      <c r="E34" s="3">
        <v>28</v>
      </c>
      <c r="F34" s="3">
        <v>28</v>
      </c>
      <c r="G34" s="3">
        <v>0</v>
      </c>
      <c r="I34" t="s">
        <v>36</v>
      </c>
      <c r="J34" t="s">
        <v>231</v>
      </c>
      <c r="K34">
        <v>10</v>
      </c>
      <c r="L34">
        <v>3</v>
      </c>
      <c r="M34">
        <v>7</v>
      </c>
      <c r="N34">
        <v>7</v>
      </c>
      <c r="O34" s="54"/>
      <c r="P34" s="16"/>
      <c r="Q34" s="16"/>
    </row>
    <row r="35" spans="1:17" ht="13.8" x14ac:dyDescent="0.25">
      <c r="A35" s="3">
        <v>33</v>
      </c>
      <c r="B35" s="4" t="s">
        <v>36</v>
      </c>
      <c r="C35" s="3">
        <v>10</v>
      </c>
      <c r="D35" s="3">
        <v>1</v>
      </c>
      <c r="E35" s="3">
        <v>9</v>
      </c>
      <c r="F35" s="3">
        <v>9</v>
      </c>
      <c r="G35" s="3">
        <v>0</v>
      </c>
      <c r="I35" t="s">
        <v>37</v>
      </c>
      <c r="J35" t="s">
        <v>231</v>
      </c>
      <c r="K35">
        <v>66</v>
      </c>
      <c r="L35">
        <v>17</v>
      </c>
      <c r="M35">
        <v>49</v>
      </c>
      <c r="N35">
        <v>49</v>
      </c>
      <c r="O35" s="54"/>
      <c r="P35" s="16"/>
      <c r="Q35" s="16"/>
    </row>
    <row r="36" spans="1:17" ht="13.8" x14ac:dyDescent="0.25">
      <c r="A36" s="3">
        <v>34</v>
      </c>
      <c r="B36" s="4" t="s">
        <v>37</v>
      </c>
      <c r="C36" s="3">
        <v>62</v>
      </c>
      <c r="D36" s="3">
        <v>17</v>
      </c>
      <c r="E36" s="3">
        <v>45</v>
      </c>
      <c r="F36" s="3">
        <v>49</v>
      </c>
      <c r="G36" s="5">
        <v>-4</v>
      </c>
      <c r="I36" t="s">
        <v>38</v>
      </c>
      <c r="J36" t="s">
        <v>231</v>
      </c>
      <c r="K36">
        <v>6</v>
      </c>
      <c r="L36">
        <v>2</v>
      </c>
      <c r="M36">
        <v>4</v>
      </c>
      <c r="N36">
        <v>4</v>
      </c>
      <c r="O36" s="54"/>
      <c r="P36" s="16"/>
      <c r="Q36" s="16"/>
    </row>
    <row r="37" spans="1:17" ht="13.8" x14ac:dyDescent="0.25">
      <c r="A37" s="3">
        <v>35</v>
      </c>
      <c r="B37" s="4" t="s">
        <v>38</v>
      </c>
      <c r="C37" s="3">
        <v>6</v>
      </c>
      <c r="D37" s="3">
        <v>2</v>
      </c>
      <c r="E37" s="3">
        <v>4</v>
      </c>
      <c r="F37" s="3">
        <v>4</v>
      </c>
      <c r="G37" s="3">
        <v>0</v>
      </c>
      <c r="I37" t="s">
        <v>39</v>
      </c>
      <c r="J37" t="s">
        <v>231</v>
      </c>
      <c r="K37">
        <v>2</v>
      </c>
      <c r="L37">
        <v>2</v>
      </c>
      <c r="M37">
        <v>0</v>
      </c>
      <c r="N37">
        <v>0</v>
      </c>
      <c r="O37" s="54"/>
      <c r="P37" s="16"/>
      <c r="Q37" s="16"/>
    </row>
    <row r="38" spans="1:17" ht="13.8" x14ac:dyDescent="0.25">
      <c r="A38" s="3">
        <v>36</v>
      </c>
      <c r="B38" s="4" t="s">
        <v>39</v>
      </c>
      <c r="C38" s="3">
        <v>2</v>
      </c>
      <c r="D38" s="3">
        <v>1</v>
      </c>
      <c r="E38" s="3">
        <v>1</v>
      </c>
      <c r="F38" s="3">
        <v>1</v>
      </c>
      <c r="G38" s="3">
        <v>0</v>
      </c>
      <c r="I38" t="s">
        <v>40</v>
      </c>
      <c r="J38" t="s">
        <v>231</v>
      </c>
      <c r="K38">
        <v>4</v>
      </c>
      <c r="L38">
        <v>0</v>
      </c>
      <c r="M38">
        <v>4</v>
      </c>
      <c r="N38">
        <v>4</v>
      </c>
      <c r="O38" s="54"/>
      <c r="P38" s="16"/>
      <c r="Q38" s="16"/>
    </row>
    <row r="39" spans="1:17" ht="13.8" x14ac:dyDescent="0.25">
      <c r="A39" s="3">
        <v>37</v>
      </c>
      <c r="B39" s="4" t="s">
        <v>40</v>
      </c>
      <c r="C39" s="3">
        <v>4</v>
      </c>
      <c r="D39" s="3">
        <v>0</v>
      </c>
      <c r="E39" s="3">
        <v>4</v>
      </c>
      <c r="F39" s="3">
        <v>4</v>
      </c>
      <c r="G39" s="3">
        <v>0</v>
      </c>
      <c r="I39" t="s">
        <v>41</v>
      </c>
      <c r="J39" t="s">
        <v>231</v>
      </c>
      <c r="K39">
        <v>5</v>
      </c>
      <c r="L39">
        <v>0</v>
      </c>
      <c r="M39">
        <v>5</v>
      </c>
      <c r="N39">
        <v>5</v>
      </c>
      <c r="O39" s="54"/>
      <c r="P39" s="16"/>
      <c r="Q39" s="16"/>
    </row>
    <row r="40" spans="1:17" ht="13.8" x14ac:dyDescent="0.25">
      <c r="A40" s="3">
        <v>38</v>
      </c>
      <c r="B40" s="4" t="s">
        <v>41</v>
      </c>
      <c r="C40" s="3">
        <v>5</v>
      </c>
      <c r="D40" s="3">
        <v>0</v>
      </c>
      <c r="E40" s="3">
        <v>5</v>
      </c>
      <c r="F40" s="3">
        <v>5</v>
      </c>
      <c r="G40" s="3">
        <v>0</v>
      </c>
      <c r="I40" t="s">
        <v>42</v>
      </c>
      <c r="J40" t="s">
        <v>231</v>
      </c>
      <c r="K40">
        <v>14</v>
      </c>
      <c r="L40">
        <v>1</v>
      </c>
      <c r="M40">
        <v>13</v>
      </c>
      <c r="N40">
        <v>12</v>
      </c>
      <c r="O40" s="54"/>
      <c r="P40" s="16"/>
      <c r="Q40" s="16"/>
    </row>
    <row r="41" spans="1:17" ht="13.8" x14ac:dyDescent="0.25">
      <c r="A41" s="3">
        <v>39</v>
      </c>
      <c r="B41" s="4" t="s">
        <v>42</v>
      </c>
      <c r="C41" s="3">
        <v>1</v>
      </c>
      <c r="D41" s="3">
        <v>1</v>
      </c>
      <c r="E41" s="3">
        <v>0</v>
      </c>
      <c r="F41" s="3">
        <v>0</v>
      </c>
      <c r="G41" s="3">
        <v>0</v>
      </c>
      <c r="I41" t="s">
        <v>43</v>
      </c>
      <c r="J41" t="s">
        <v>231</v>
      </c>
      <c r="K41">
        <v>12</v>
      </c>
      <c r="L41">
        <v>9</v>
      </c>
      <c r="M41">
        <v>3</v>
      </c>
      <c r="N41">
        <v>3</v>
      </c>
      <c r="O41" s="54"/>
      <c r="P41" s="16"/>
      <c r="Q41" s="16"/>
    </row>
    <row r="42" spans="1:17" ht="13.8" x14ac:dyDescent="0.25">
      <c r="A42" s="3">
        <v>40</v>
      </c>
      <c r="B42" s="4" t="s">
        <v>43</v>
      </c>
      <c r="C42" s="3">
        <v>12</v>
      </c>
      <c r="D42" s="3">
        <v>7</v>
      </c>
      <c r="E42" s="3">
        <v>5</v>
      </c>
      <c r="F42" s="3">
        <v>5</v>
      </c>
      <c r="G42" s="3">
        <v>0</v>
      </c>
      <c r="I42" t="s">
        <v>45</v>
      </c>
      <c r="J42" t="s">
        <v>231</v>
      </c>
      <c r="K42">
        <v>38</v>
      </c>
      <c r="L42">
        <v>18</v>
      </c>
      <c r="M42">
        <v>20</v>
      </c>
      <c r="N42">
        <v>20</v>
      </c>
      <c r="O42" s="54"/>
      <c r="P42" s="16"/>
      <c r="Q42" s="16"/>
    </row>
    <row r="43" spans="1:17" ht="13.8" x14ac:dyDescent="0.25">
      <c r="A43" s="3">
        <v>41</v>
      </c>
      <c r="B43" s="4" t="s">
        <v>45</v>
      </c>
      <c r="C43" s="3">
        <v>38</v>
      </c>
      <c r="D43" s="3">
        <v>5</v>
      </c>
      <c r="E43" s="3">
        <v>33</v>
      </c>
      <c r="F43" s="3">
        <v>32</v>
      </c>
      <c r="G43" s="5">
        <v>1</v>
      </c>
      <c r="I43" t="s">
        <v>46</v>
      </c>
      <c r="J43" t="s">
        <v>231</v>
      </c>
      <c r="K43">
        <v>14</v>
      </c>
      <c r="L43">
        <v>0</v>
      </c>
      <c r="M43">
        <v>14</v>
      </c>
      <c r="N43">
        <v>14</v>
      </c>
      <c r="O43" s="54"/>
      <c r="P43" s="16"/>
      <c r="Q43" s="16"/>
    </row>
    <row r="44" spans="1:17" ht="13.8" x14ac:dyDescent="0.25">
      <c r="A44" s="3">
        <v>42</v>
      </c>
      <c r="B44" s="4" t="s">
        <v>46</v>
      </c>
      <c r="C44" s="3">
        <v>14</v>
      </c>
      <c r="D44" s="3">
        <v>0</v>
      </c>
      <c r="E44" s="3">
        <v>14</v>
      </c>
      <c r="F44" s="3">
        <v>14</v>
      </c>
      <c r="G44" s="3">
        <v>0</v>
      </c>
      <c r="I44" t="s">
        <v>47</v>
      </c>
      <c r="J44" t="s">
        <v>231</v>
      </c>
      <c r="K44">
        <v>4</v>
      </c>
      <c r="L44">
        <v>4</v>
      </c>
      <c r="M44">
        <v>0</v>
      </c>
      <c r="N44">
        <v>0</v>
      </c>
      <c r="O44" s="54"/>
      <c r="P44" s="16"/>
      <c r="Q44" s="16"/>
    </row>
    <row r="45" spans="1:17" ht="13.8" x14ac:dyDescent="0.25">
      <c r="A45" s="3">
        <v>43</v>
      </c>
      <c r="B45" s="4" t="s">
        <v>47</v>
      </c>
      <c r="C45" s="3">
        <v>4</v>
      </c>
      <c r="D45" s="3">
        <v>2</v>
      </c>
      <c r="E45" s="3">
        <v>2</v>
      </c>
      <c r="F45" s="3">
        <v>2</v>
      </c>
      <c r="G45" s="3">
        <v>0</v>
      </c>
      <c r="I45" t="s">
        <v>47</v>
      </c>
      <c r="J45" t="s">
        <v>231</v>
      </c>
      <c r="K45">
        <v>2</v>
      </c>
      <c r="L45">
        <v>1</v>
      </c>
      <c r="M45">
        <v>1</v>
      </c>
      <c r="N45">
        <v>1</v>
      </c>
      <c r="O45" s="54"/>
      <c r="P45" s="16"/>
      <c r="Q45" s="16"/>
    </row>
    <row r="46" spans="1:17" ht="13.8" x14ac:dyDescent="0.25">
      <c r="A46" s="3">
        <v>44</v>
      </c>
      <c r="B46" s="4" t="s">
        <v>47</v>
      </c>
      <c r="C46" s="3">
        <v>2</v>
      </c>
      <c r="D46" s="3">
        <v>0</v>
      </c>
      <c r="E46" s="3">
        <v>2</v>
      </c>
      <c r="F46" s="3">
        <v>2</v>
      </c>
      <c r="G46" s="3">
        <v>0</v>
      </c>
      <c r="I46" t="s">
        <v>48</v>
      </c>
      <c r="J46" t="s">
        <v>231</v>
      </c>
      <c r="K46">
        <v>93</v>
      </c>
      <c r="L46">
        <v>49</v>
      </c>
      <c r="M46">
        <v>44</v>
      </c>
      <c r="N46">
        <v>43</v>
      </c>
      <c r="O46" s="54"/>
      <c r="P46" s="16"/>
      <c r="Q46" s="16"/>
    </row>
    <row r="47" spans="1:17" ht="13.8" x14ac:dyDescent="0.25">
      <c r="A47" s="3">
        <v>45</v>
      </c>
      <c r="B47" s="4" t="s">
        <v>48</v>
      </c>
      <c r="C47" s="3">
        <v>45</v>
      </c>
      <c r="D47" s="3">
        <v>27</v>
      </c>
      <c r="E47" s="3">
        <v>18</v>
      </c>
      <c r="F47" s="3">
        <v>16</v>
      </c>
      <c r="G47" s="5">
        <v>2</v>
      </c>
      <c r="I47" t="s">
        <v>49</v>
      </c>
      <c r="J47" t="s">
        <v>231</v>
      </c>
      <c r="K47">
        <v>23</v>
      </c>
      <c r="L47">
        <v>17</v>
      </c>
      <c r="M47">
        <v>6</v>
      </c>
      <c r="N47">
        <v>5</v>
      </c>
      <c r="O47" s="54"/>
      <c r="P47" s="16"/>
      <c r="Q47" s="16"/>
    </row>
    <row r="48" spans="1:17" ht="13.8" x14ac:dyDescent="0.25">
      <c r="A48" s="3">
        <v>46</v>
      </c>
      <c r="B48" s="4" t="s">
        <v>49</v>
      </c>
      <c r="C48" s="3">
        <v>10</v>
      </c>
      <c r="D48" s="3">
        <v>10</v>
      </c>
      <c r="E48" s="3">
        <v>0</v>
      </c>
      <c r="F48" s="3">
        <v>1</v>
      </c>
      <c r="G48" s="5">
        <v>-1</v>
      </c>
      <c r="I48" t="s">
        <v>50</v>
      </c>
      <c r="J48" t="s">
        <v>231</v>
      </c>
      <c r="K48">
        <v>162</v>
      </c>
      <c r="L48">
        <v>95</v>
      </c>
      <c r="M48">
        <v>67</v>
      </c>
      <c r="N48">
        <v>67</v>
      </c>
      <c r="O48" s="54"/>
      <c r="P48" s="16"/>
      <c r="Q48" s="16"/>
    </row>
    <row r="49" spans="1:17" ht="13.8" x14ac:dyDescent="0.25">
      <c r="A49" s="3">
        <v>47</v>
      </c>
      <c r="B49" s="4" t="s">
        <v>50</v>
      </c>
      <c r="C49" s="3">
        <v>108</v>
      </c>
      <c r="D49" s="3">
        <v>53</v>
      </c>
      <c r="E49" s="3">
        <v>55</v>
      </c>
      <c r="F49" s="3">
        <v>59</v>
      </c>
      <c r="G49" s="5">
        <v>-4</v>
      </c>
      <c r="I49" t="s">
        <v>51</v>
      </c>
      <c r="J49" t="s">
        <v>231</v>
      </c>
      <c r="K49">
        <v>47</v>
      </c>
      <c r="L49">
        <v>37</v>
      </c>
      <c r="M49">
        <v>10</v>
      </c>
      <c r="N49">
        <v>10</v>
      </c>
      <c r="O49" s="54"/>
      <c r="P49" s="16"/>
      <c r="Q49" s="16"/>
    </row>
    <row r="50" spans="1:17" ht="13.8" x14ac:dyDescent="0.25">
      <c r="A50" s="3">
        <v>48</v>
      </c>
      <c r="B50" s="4" t="s">
        <v>51</v>
      </c>
      <c r="C50" s="3">
        <v>47</v>
      </c>
      <c r="D50" s="3">
        <v>20</v>
      </c>
      <c r="E50" s="3">
        <v>27</v>
      </c>
      <c r="F50" s="3">
        <v>27</v>
      </c>
      <c r="G50" s="3">
        <v>0</v>
      </c>
      <c r="I50" t="s">
        <v>52</v>
      </c>
      <c r="J50" t="s">
        <v>234</v>
      </c>
      <c r="K50">
        <v>16</v>
      </c>
      <c r="L50">
        <v>11</v>
      </c>
      <c r="M50">
        <v>5</v>
      </c>
      <c r="N50">
        <v>5</v>
      </c>
      <c r="O50" s="54"/>
      <c r="P50" s="16"/>
      <c r="Q50" s="16"/>
    </row>
    <row r="51" spans="1:17" ht="13.8" x14ac:dyDescent="0.25">
      <c r="A51" s="3">
        <v>49</v>
      </c>
      <c r="B51" s="4" t="s">
        <v>52</v>
      </c>
      <c r="C51" s="3">
        <v>6</v>
      </c>
      <c r="D51" s="3">
        <v>5</v>
      </c>
      <c r="E51" s="3">
        <v>1</v>
      </c>
      <c r="F51" s="3">
        <v>1</v>
      </c>
      <c r="G51" s="3">
        <v>0</v>
      </c>
      <c r="I51" t="s">
        <v>53</v>
      </c>
      <c r="J51" t="s">
        <v>234</v>
      </c>
      <c r="K51">
        <v>8</v>
      </c>
      <c r="L51">
        <v>7</v>
      </c>
      <c r="M51">
        <v>1</v>
      </c>
      <c r="N51">
        <v>1</v>
      </c>
      <c r="O51" s="54"/>
      <c r="P51" s="16"/>
      <c r="Q51" s="16"/>
    </row>
    <row r="52" spans="1:17" ht="13.8" x14ac:dyDescent="0.25">
      <c r="A52" s="3">
        <v>50</v>
      </c>
      <c r="B52" s="4" t="s">
        <v>53</v>
      </c>
      <c r="C52" s="3">
        <v>8</v>
      </c>
      <c r="D52" s="3">
        <v>4</v>
      </c>
      <c r="E52" s="3">
        <v>4</v>
      </c>
      <c r="F52" s="3">
        <v>4</v>
      </c>
      <c r="G52" s="3">
        <v>0</v>
      </c>
      <c r="I52" t="s">
        <v>54</v>
      </c>
      <c r="J52" t="s">
        <v>231</v>
      </c>
      <c r="K52">
        <v>12</v>
      </c>
      <c r="L52">
        <v>2</v>
      </c>
      <c r="M52">
        <v>10</v>
      </c>
      <c r="N52">
        <v>10</v>
      </c>
      <c r="O52" s="54"/>
      <c r="P52" s="16"/>
      <c r="Q52" s="16"/>
    </row>
    <row r="53" spans="1:17" ht="13.8" x14ac:dyDescent="0.25">
      <c r="A53" s="3">
        <v>51</v>
      </c>
      <c r="B53" s="4" t="s">
        <v>54</v>
      </c>
      <c r="C53" s="3">
        <v>12</v>
      </c>
      <c r="D53" s="3">
        <v>1</v>
      </c>
      <c r="E53" s="3">
        <v>11</v>
      </c>
      <c r="F53" s="3">
        <v>11</v>
      </c>
      <c r="G53" s="3">
        <v>0</v>
      </c>
      <c r="I53" t="s">
        <v>55</v>
      </c>
      <c r="J53" t="s">
        <v>231</v>
      </c>
      <c r="K53">
        <v>15</v>
      </c>
      <c r="L53">
        <v>12</v>
      </c>
      <c r="M53">
        <v>3</v>
      </c>
      <c r="N53">
        <v>3</v>
      </c>
      <c r="O53" s="54"/>
      <c r="P53" s="16"/>
      <c r="Q53" s="16"/>
    </row>
    <row r="54" spans="1:17" ht="13.8" x14ac:dyDescent="0.25">
      <c r="A54" s="3">
        <v>52</v>
      </c>
      <c r="B54" s="4" t="s">
        <v>55</v>
      </c>
      <c r="C54" s="3">
        <v>9</v>
      </c>
      <c r="D54" s="3">
        <v>7</v>
      </c>
      <c r="E54" s="3">
        <v>2</v>
      </c>
      <c r="F54" s="3">
        <v>2</v>
      </c>
      <c r="G54" s="3">
        <v>0</v>
      </c>
      <c r="I54" t="s">
        <v>56</v>
      </c>
      <c r="J54" t="s">
        <v>231</v>
      </c>
      <c r="K54">
        <v>33</v>
      </c>
      <c r="L54">
        <v>9</v>
      </c>
      <c r="M54">
        <v>24</v>
      </c>
      <c r="N54">
        <v>24</v>
      </c>
      <c r="O54" s="54"/>
      <c r="P54" s="16"/>
      <c r="Q54" s="16"/>
    </row>
    <row r="55" spans="1:17" ht="13.8" x14ac:dyDescent="0.25">
      <c r="A55" s="3">
        <v>53</v>
      </c>
      <c r="B55" s="4" t="s">
        <v>56</v>
      </c>
      <c r="C55" s="3">
        <v>33</v>
      </c>
      <c r="D55" s="3">
        <v>2</v>
      </c>
      <c r="E55" s="3">
        <v>31</v>
      </c>
      <c r="F55" s="3">
        <v>31</v>
      </c>
      <c r="G55" s="3">
        <v>0</v>
      </c>
      <c r="I55" t="s">
        <v>58</v>
      </c>
      <c r="J55" t="s">
        <v>231</v>
      </c>
      <c r="K55">
        <v>259</v>
      </c>
      <c r="L55">
        <v>205</v>
      </c>
      <c r="M55">
        <v>54</v>
      </c>
      <c r="N55">
        <v>54</v>
      </c>
      <c r="O55" s="54"/>
      <c r="P55" s="16"/>
      <c r="Q55" s="16"/>
    </row>
    <row r="56" spans="1:17" ht="13.8" x14ac:dyDescent="0.25">
      <c r="A56" s="3">
        <v>54</v>
      </c>
      <c r="B56" s="4" t="s">
        <v>58</v>
      </c>
      <c r="C56" s="3">
        <v>245</v>
      </c>
      <c r="D56" s="3">
        <v>133</v>
      </c>
      <c r="E56" s="3">
        <v>112</v>
      </c>
      <c r="F56" s="3">
        <v>126</v>
      </c>
      <c r="G56" s="5">
        <v>-14</v>
      </c>
      <c r="I56" t="s">
        <v>59</v>
      </c>
      <c r="J56" t="s">
        <v>231</v>
      </c>
      <c r="K56">
        <v>78</v>
      </c>
      <c r="L56">
        <v>41</v>
      </c>
      <c r="M56">
        <v>37</v>
      </c>
      <c r="N56">
        <v>36</v>
      </c>
      <c r="O56" s="54"/>
      <c r="P56" s="16"/>
      <c r="Q56" s="16"/>
    </row>
    <row r="57" spans="1:17" ht="13.8" x14ac:dyDescent="0.25">
      <c r="A57" s="3">
        <v>55</v>
      </c>
      <c r="B57" s="4" t="s">
        <v>59</v>
      </c>
      <c r="C57" s="3">
        <v>78</v>
      </c>
      <c r="D57" s="3">
        <v>33</v>
      </c>
      <c r="E57" s="3">
        <v>45</v>
      </c>
      <c r="F57" s="3">
        <v>44</v>
      </c>
      <c r="G57" s="5">
        <v>1</v>
      </c>
      <c r="I57" t="s">
        <v>60</v>
      </c>
      <c r="J57" t="s">
        <v>231</v>
      </c>
      <c r="K57">
        <v>144</v>
      </c>
      <c r="L57">
        <v>50</v>
      </c>
      <c r="M57">
        <v>94</v>
      </c>
      <c r="N57">
        <v>92</v>
      </c>
      <c r="O57" s="54"/>
      <c r="P57" s="16"/>
      <c r="Q57" s="16"/>
    </row>
    <row r="58" spans="1:17" ht="13.8" x14ac:dyDescent="0.25">
      <c r="A58" s="3">
        <v>56</v>
      </c>
      <c r="B58" s="4" t="s">
        <v>60</v>
      </c>
      <c r="C58" s="3">
        <v>144</v>
      </c>
      <c r="D58" s="3">
        <v>40</v>
      </c>
      <c r="E58" s="3">
        <v>104</v>
      </c>
      <c r="F58" s="3">
        <v>102</v>
      </c>
      <c r="G58" s="5">
        <v>2</v>
      </c>
      <c r="I58" t="s">
        <v>61</v>
      </c>
      <c r="J58" t="s">
        <v>231</v>
      </c>
      <c r="K58">
        <v>268</v>
      </c>
      <c r="L58">
        <v>128</v>
      </c>
      <c r="M58">
        <v>140</v>
      </c>
      <c r="N58">
        <v>121</v>
      </c>
      <c r="O58" s="54"/>
      <c r="P58" s="16"/>
      <c r="Q58" s="16"/>
    </row>
    <row r="59" spans="1:17" ht="13.8" x14ac:dyDescent="0.25">
      <c r="A59" s="3">
        <v>57</v>
      </c>
      <c r="B59" s="4" t="s">
        <v>61</v>
      </c>
      <c r="C59" s="3">
        <v>188</v>
      </c>
      <c r="D59" s="3">
        <v>85</v>
      </c>
      <c r="E59" s="3">
        <v>103</v>
      </c>
      <c r="F59" s="3">
        <v>86</v>
      </c>
      <c r="G59" s="5">
        <v>17</v>
      </c>
      <c r="I59" t="s">
        <v>63</v>
      </c>
      <c r="J59" t="s">
        <v>231</v>
      </c>
      <c r="K59">
        <v>1</v>
      </c>
      <c r="L59">
        <v>1</v>
      </c>
      <c r="M59">
        <v>0</v>
      </c>
      <c r="N59">
        <v>0</v>
      </c>
      <c r="O59" s="54"/>
      <c r="P59" s="16"/>
      <c r="Q59" s="16"/>
    </row>
    <row r="60" spans="1:17" ht="13.8" x14ac:dyDescent="0.25">
      <c r="A60" s="3">
        <v>58</v>
      </c>
      <c r="B60" s="4" t="s">
        <v>63</v>
      </c>
      <c r="C60" s="3">
        <v>1</v>
      </c>
      <c r="D60" s="3">
        <v>1</v>
      </c>
      <c r="E60" s="3">
        <v>0</v>
      </c>
      <c r="F60" s="3">
        <v>0</v>
      </c>
      <c r="G60" s="3">
        <v>0</v>
      </c>
      <c r="I60" t="s">
        <v>64</v>
      </c>
      <c r="J60" t="s">
        <v>231</v>
      </c>
      <c r="K60">
        <v>2</v>
      </c>
      <c r="L60">
        <v>2</v>
      </c>
      <c r="M60">
        <v>0</v>
      </c>
      <c r="N60">
        <v>0</v>
      </c>
      <c r="O60" s="54"/>
      <c r="P60" s="16"/>
      <c r="Q60" s="16"/>
    </row>
    <row r="61" spans="1:17" ht="13.8" x14ac:dyDescent="0.25">
      <c r="A61" s="3">
        <v>59</v>
      </c>
      <c r="B61" s="4" t="s">
        <v>64</v>
      </c>
      <c r="C61" s="3">
        <v>2</v>
      </c>
      <c r="D61" s="3">
        <v>2</v>
      </c>
      <c r="E61" s="3">
        <v>0</v>
      </c>
      <c r="F61" s="3">
        <v>0</v>
      </c>
      <c r="G61" s="3">
        <v>0</v>
      </c>
      <c r="I61" t="s">
        <v>65</v>
      </c>
      <c r="J61" t="s">
        <v>231</v>
      </c>
      <c r="K61">
        <v>8</v>
      </c>
      <c r="L61">
        <v>8</v>
      </c>
      <c r="M61">
        <v>0</v>
      </c>
      <c r="N61">
        <v>0</v>
      </c>
      <c r="O61" s="54"/>
      <c r="P61" s="16"/>
      <c r="Q61" s="16"/>
    </row>
    <row r="62" spans="1:17" ht="13.8" x14ac:dyDescent="0.25">
      <c r="A62" s="3">
        <v>60</v>
      </c>
      <c r="B62" s="4" t="s">
        <v>65</v>
      </c>
      <c r="C62" s="3">
        <v>8</v>
      </c>
      <c r="D62" s="3">
        <v>8</v>
      </c>
      <c r="E62" s="3">
        <v>0</v>
      </c>
      <c r="F62" s="3">
        <v>0</v>
      </c>
      <c r="G62" s="3">
        <v>0</v>
      </c>
      <c r="I62" t="s">
        <v>66</v>
      </c>
      <c r="J62" t="s">
        <v>231</v>
      </c>
      <c r="K62">
        <v>12</v>
      </c>
      <c r="L62">
        <v>12</v>
      </c>
      <c r="M62">
        <v>0</v>
      </c>
      <c r="N62">
        <v>0</v>
      </c>
      <c r="O62" s="54"/>
      <c r="P62" s="16"/>
      <c r="Q62" s="16"/>
    </row>
    <row r="63" spans="1:17" ht="13.8" x14ac:dyDescent="0.25">
      <c r="A63" s="3">
        <v>61</v>
      </c>
      <c r="B63" s="4" t="s">
        <v>66</v>
      </c>
      <c r="C63" s="3">
        <v>12</v>
      </c>
      <c r="D63" s="3">
        <v>12</v>
      </c>
      <c r="E63" s="3">
        <v>0</v>
      </c>
      <c r="F63" s="3">
        <v>0</v>
      </c>
      <c r="G63" s="3">
        <v>0</v>
      </c>
      <c r="I63" t="s">
        <v>67</v>
      </c>
      <c r="J63" t="s">
        <v>231</v>
      </c>
      <c r="K63">
        <v>48</v>
      </c>
      <c r="L63">
        <v>33</v>
      </c>
      <c r="M63">
        <v>15</v>
      </c>
      <c r="N63">
        <v>12</v>
      </c>
      <c r="O63" s="54"/>
      <c r="P63" s="16"/>
      <c r="Q63" s="16"/>
    </row>
    <row r="64" spans="1:17" ht="13.8" x14ac:dyDescent="0.25">
      <c r="A64" s="3">
        <v>62</v>
      </c>
      <c r="B64" s="4" t="s">
        <v>67</v>
      </c>
      <c r="C64" s="3">
        <v>24</v>
      </c>
      <c r="D64" s="3">
        <v>18</v>
      </c>
      <c r="E64" s="3">
        <v>6</v>
      </c>
      <c r="F64" s="3">
        <v>2</v>
      </c>
      <c r="G64" s="5">
        <v>4</v>
      </c>
      <c r="I64" t="s">
        <v>68</v>
      </c>
      <c r="J64" t="s">
        <v>231</v>
      </c>
      <c r="K64">
        <v>63</v>
      </c>
      <c r="L64">
        <v>37</v>
      </c>
      <c r="M64">
        <v>26</v>
      </c>
      <c r="N64">
        <v>25</v>
      </c>
      <c r="O64" s="54"/>
      <c r="P64" s="16"/>
      <c r="Q64" s="16"/>
    </row>
    <row r="65" spans="1:17" ht="13.8" x14ac:dyDescent="0.25">
      <c r="A65" s="3">
        <v>63</v>
      </c>
      <c r="B65" s="4" t="s">
        <v>68</v>
      </c>
      <c r="C65" s="3">
        <v>63</v>
      </c>
      <c r="D65" s="3">
        <v>32</v>
      </c>
      <c r="E65" s="3">
        <v>31</v>
      </c>
      <c r="F65" s="3">
        <v>27</v>
      </c>
      <c r="G65" s="5">
        <v>4</v>
      </c>
      <c r="I65" t="s">
        <v>69</v>
      </c>
      <c r="J65" t="s">
        <v>231</v>
      </c>
      <c r="K65">
        <v>27</v>
      </c>
      <c r="L65">
        <v>9</v>
      </c>
      <c r="M65">
        <v>18</v>
      </c>
      <c r="N65">
        <v>18</v>
      </c>
      <c r="O65" s="54"/>
      <c r="P65" s="16"/>
      <c r="Q65" s="16"/>
    </row>
    <row r="66" spans="1:17" ht="13.8" x14ac:dyDescent="0.25">
      <c r="A66" s="3">
        <v>64</v>
      </c>
      <c r="B66" s="4" t="s">
        <v>69</v>
      </c>
      <c r="C66" s="3">
        <v>27</v>
      </c>
      <c r="D66" s="3">
        <v>7</v>
      </c>
      <c r="E66" s="3">
        <v>20</v>
      </c>
      <c r="F66" s="3">
        <v>20</v>
      </c>
      <c r="G66" s="3">
        <v>0</v>
      </c>
      <c r="I66" t="s">
        <v>70</v>
      </c>
      <c r="J66" t="s">
        <v>231</v>
      </c>
      <c r="K66">
        <v>17</v>
      </c>
      <c r="L66">
        <v>13</v>
      </c>
      <c r="M66">
        <v>4</v>
      </c>
      <c r="N66">
        <v>24</v>
      </c>
      <c r="O66" s="54"/>
      <c r="P66" s="16"/>
      <c r="Q66" s="16"/>
    </row>
    <row r="67" spans="1:17" ht="13.8" x14ac:dyDescent="0.25">
      <c r="A67" s="3">
        <v>65</v>
      </c>
      <c r="B67" s="4" t="s">
        <v>70</v>
      </c>
      <c r="C67" s="3">
        <v>17</v>
      </c>
      <c r="D67" s="3">
        <v>7</v>
      </c>
      <c r="E67" s="3">
        <v>10</v>
      </c>
      <c r="F67" s="3">
        <v>10</v>
      </c>
      <c r="G67" s="3">
        <v>0</v>
      </c>
      <c r="I67" t="s">
        <v>71</v>
      </c>
      <c r="J67" t="s">
        <v>231</v>
      </c>
      <c r="K67">
        <v>20</v>
      </c>
      <c r="L67">
        <v>12</v>
      </c>
      <c r="M67">
        <v>8</v>
      </c>
      <c r="N67">
        <v>8</v>
      </c>
      <c r="O67" s="54"/>
      <c r="P67" s="16"/>
      <c r="Q67" s="16"/>
    </row>
    <row r="68" spans="1:17" ht="13.8" x14ac:dyDescent="0.25">
      <c r="A68" s="3">
        <v>66</v>
      </c>
      <c r="B68" s="4" t="s">
        <v>71</v>
      </c>
      <c r="C68" s="3">
        <v>20</v>
      </c>
      <c r="D68" s="3">
        <v>7</v>
      </c>
      <c r="E68" s="3">
        <v>13</v>
      </c>
      <c r="F68" s="3">
        <v>13</v>
      </c>
      <c r="G68" s="3">
        <v>0</v>
      </c>
      <c r="I68" t="s">
        <v>72</v>
      </c>
      <c r="J68" t="s">
        <v>231</v>
      </c>
      <c r="K68">
        <v>20</v>
      </c>
      <c r="L68">
        <v>5</v>
      </c>
      <c r="M68">
        <v>15</v>
      </c>
      <c r="N68">
        <v>13</v>
      </c>
      <c r="O68" s="54"/>
      <c r="P68" s="16"/>
      <c r="Q68" s="16"/>
    </row>
    <row r="69" spans="1:17" ht="13.8" x14ac:dyDescent="0.25">
      <c r="A69" s="3">
        <v>67</v>
      </c>
      <c r="B69" s="4" t="s">
        <v>72</v>
      </c>
      <c r="C69" s="3">
        <v>20</v>
      </c>
      <c r="D69" s="3">
        <v>2</v>
      </c>
      <c r="E69" s="3">
        <v>18</v>
      </c>
      <c r="F69" s="3">
        <v>16</v>
      </c>
      <c r="G69" s="5">
        <v>2</v>
      </c>
      <c r="I69" t="s">
        <v>73</v>
      </c>
      <c r="J69" t="s">
        <v>231</v>
      </c>
      <c r="K69">
        <v>19</v>
      </c>
      <c r="L69">
        <v>4</v>
      </c>
      <c r="M69">
        <v>15</v>
      </c>
      <c r="N69">
        <v>14</v>
      </c>
      <c r="O69" s="54"/>
      <c r="P69" s="16"/>
      <c r="Q69" s="16"/>
    </row>
    <row r="70" spans="1:17" ht="13.8" x14ac:dyDescent="0.25">
      <c r="A70" s="3">
        <v>68</v>
      </c>
      <c r="B70" s="4" t="s">
        <v>73</v>
      </c>
      <c r="C70" s="3">
        <v>19</v>
      </c>
      <c r="D70" s="3">
        <v>2</v>
      </c>
      <c r="E70" s="3">
        <v>17</v>
      </c>
      <c r="F70" s="3">
        <v>16</v>
      </c>
      <c r="G70" s="5">
        <v>1</v>
      </c>
      <c r="I70" t="s">
        <v>74</v>
      </c>
      <c r="J70" t="s">
        <v>235</v>
      </c>
      <c r="K70">
        <v>1</v>
      </c>
      <c r="L70">
        <v>1</v>
      </c>
      <c r="M70">
        <v>0</v>
      </c>
      <c r="N70">
        <v>0</v>
      </c>
      <c r="O70" s="54"/>
      <c r="P70" s="16"/>
      <c r="Q70" s="16"/>
    </row>
    <row r="71" spans="1:17" ht="13.8" x14ac:dyDescent="0.25">
      <c r="A71" s="3">
        <v>69</v>
      </c>
      <c r="B71" s="4" t="s">
        <v>74</v>
      </c>
      <c r="C71" s="3">
        <v>1</v>
      </c>
      <c r="D71" s="3">
        <v>1</v>
      </c>
      <c r="E71" s="3">
        <v>0</v>
      </c>
      <c r="F71" s="3">
        <v>0</v>
      </c>
      <c r="G71" s="3">
        <v>0</v>
      </c>
      <c r="I71" t="s">
        <v>76</v>
      </c>
      <c r="J71" t="s">
        <v>231</v>
      </c>
      <c r="K71">
        <v>2</v>
      </c>
      <c r="L71">
        <v>0</v>
      </c>
      <c r="M71">
        <v>2</v>
      </c>
      <c r="N71">
        <v>2</v>
      </c>
      <c r="O71" s="54"/>
      <c r="P71" s="16"/>
      <c r="Q71" s="16"/>
    </row>
    <row r="72" spans="1:17" ht="13.8" x14ac:dyDescent="0.25">
      <c r="A72" s="3">
        <v>70</v>
      </c>
      <c r="B72" s="4" t="s">
        <v>76</v>
      </c>
      <c r="C72" s="3">
        <v>2</v>
      </c>
      <c r="D72" s="3">
        <v>0</v>
      </c>
      <c r="E72" s="3">
        <v>2</v>
      </c>
      <c r="F72" s="3">
        <v>2</v>
      </c>
      <c r="G72" s="3">
        <v>0</v>
      </c>
      <c r="I72" t="s">
        <v>78</v>
      </c>
      <c r="J72" t="s">
        <v>231</v>
      </c>
      <c r="K72">
        <v>2</v>
      </c>
      <c r="L72">
        <v>0</v>
      </c>
      <c r="M72">
        <v>2</v>
      </c>
      <c r="N72">
        <v>3</v>
      </c>
      <c r="O72" s="54"/>
      <c r="P72" s="16"/>
      <c r="Q72" s="16"/>
    </row>
    <row r="73" spans="1:17" ht="13.8" x14ac:dyDescent="0.25">
      <c r="A73" s="3">
        <v>71</v>
      </c>
      <c r="B73" s="4" t="s">
        <v>78</v>
      </c>
      <c r="C73" s="3">
        <v>2</v>
      </c>
      <c r="D73" s="3">
        <v>0</v>
      </c>
      <c r="E73" s="3">
        <v>2</v>
      </c>
      <c r="F73" s="3">
        <v>2</v>
      </c>
      <c r="G73" s="3">
        <v>0</v>
      </c>
      <c r="I73" s="53" t="s">
        <v>208</v>
      </c>
      <c r="J73" t="s">
        <v>231</v>
      </c>
      <c r="K73">
        <v>1</v>
      </c>
      <c r="L73">
        <v>0</v>
      </c>
      <c r="M73">
        <v>1</v>
      </c>
      <c r="N73">
        <v>0</v>
      </c>
      <c r="O73" s="54"/>
      <c r="P73" s="16"/>
      <c r="Q73" s="16"/>
    </row>
    <row r="74" spans="1:17" ht="13.8" x14ac:dyDescent="0.25">
      <c r="A74" s="3">
        <v>72</v>
      </c>
      <c r="B74" s="4" t="s">
        <v>208</v>
      </c>
      <c r="C74" s="3">
        <v>1</v>
      </c>
      <c r="D74" s="3">
        <v>0</v>
      </c>
      <c r="E74" s="3">
        <v>1</v>
      </c>
      <c r="F74" s="3">
        <v>1</v>
      </c>
      <c r="G74" s="3">
        <v>0</v>
      </c>
      <c r="I74" t="s">
        <v>79</v>
      </c>
      <c r="J74" t="s">
        <v>231</v>
      </c>
      <c r="K74">
        <v>12</v>
      </c>
      <c r="L74">
        <v>4</v>
      </c>
      <c r="M74">
        <v>8</v>
      </c>
      <c r="N74">
        <v>3</v>
      </c>
      <c r="O74" s="54"/>
      <c r="P74" s="16"/>
      <c r="Q74" s="16"/>
    </row>
    <row r="75" spans="1:17" ht="13.8" x14ac:dyDescent="0.25">
      <c r="A75" s="3">
        <v>73</v>
      </c>
      <c r="B75" s="4" t="s">
        <v>79</v>
      </c>
      <c r="C75" s="3">
        <v>12</v>
      </c>
      <c r="D75" s="3">
        <v>2</v>
      </c>
      <c r="E75" s="3">
        <v>10</v>
      </c>
      <c r="F75" s="3">
        <v>5</v>
      </c>
      <c r="G75" s="5">
        <v>5</v>
      </c>
      <c r="I75" t="s">
        <v>80</v>
      </c>
      <c r="J75" t="s">
        <v>234</v>
      </c>
      <c r="K75">
        <v>1</v>
      </c>
      <c r="L75">
        <v>1</v>
      </c>
      <c r="M75">
        <v>0</v>
      </c>
      <c r="N75">
        <v>0</v>
      </c>
      <c r="O75" s="54"/>
      <c r="P75" s="16"/>
      <c r="Q75" s="16"/>
    </row>
    <row r="76" spans="1:17" ht="13.8" x14ac:dyDescent="0.25">
      <c r="A76" s="3">
        <v>74</v>
      </c>
      <c r="B76" s="4" t="s">
        <v>80</v>
      </c>
      <c r="C76" s="3">
        <v>1</v>
      </c>
      <c r="D76" s="3">
        <v>1</v>
      </c>
      <c r="E76" s="3">
        <v>0</v>
      </c>
      <c r="F76" s="3">
        <v>0</v>
      </c>
      <c r="G76" s="3">
        <v>0</v>
      </c>
      <c r="I76" t="s">
        <v>81</v>
      </c>
      <c r="J76" t="s">
        <v>231</v>
      </c>
      <c r="K76">
        <v>33</v>
      </c>
      <c r="L76">
        <v>2</v>
      </c>
      <c r="M76">
        <v>31</v>
      </c>
      <c r="N76">
        <v>31</v>
      </c>
      <c r="O76" s="54"/>
      <c r="P76" s="16"/>
      <c r="Q76" s="16"/>
    </row>
    <row r="77" spans="1:17" ht="13.8" x14ac:dyDescent="0.25">
      <c r="A77" s="3">
        <v>75</v>
      </c>
      <c r="B77" s="4" t="s">
        <v>81</v>
      </c>
      <c r="C77" s="3">
        <v>33</v>
      </c>
      <c r="D77" s="3">
        <v>2</v>
      </c>
      <c r="E77" s="3">
        <v>31</v>
      </c>
      <c r="F77" s="3">
        <v>31</v>
      </c>
      <c r="G77" s="3">
        <v>0</v>
      </c>
      <c r="I77" t="s">
        <v>82</v>
      </c>
      <c r="J77" t="s">
        <v>231</v>
      </c>
      <c r="K77">
        <v>6</v>
      </c>
      <c r="L77">
        <v>0</v>
      </c>
      <c r="M77">
        <v>6</v>
      </c>
      <c r="N77">
        <v>6</v>
      </c>
      <c r="O77" s="54"/>
      <c r="P77" s="16"/>
      <c r="Q77" s="16"/>
    </row>
    <row r="78" spans="1:17" ht="13.8" x14ac:dyDescent="0.25">
      <c r="A78" s="3">
        <v>76</v>
      </c>
      <c r="B78" s="4" t="s">
        <v>82</v>
      </c>
      <c r="C78" s="3">
        <v>6</v>
      </c>
      <c r="D78" s="3">
        <v>0</v>
      </c>
      <c r="E78" s="3">
        <v>6</v>
      </c>
      <c r="F78" s="3">
        <v>6</v>
      </c>
      <c r="G78" s="3">
        <v>0</v>
      </c>
      <c r="I78" t="s">
        <v>83</v>
      </c>
      <c r="J78" t="s">
        <v>231</v>
      </c>
      <c r="K78">
        <v>1</v>
      </c>
      <c r="L78">
        <v>0</v>
      </c>
      <c r="M78">
        <v>1</v>
      </c>
      <c r="N78">
        <v>0</v>
      </c>
      <c r="O78" s="54"/>
      <c r="P78" s="16"/>
      <c r="Q78" s="16"/>
    </row>
    <row r="79" spans="1:17" ht="13.8" x14ac:dyDescent="0.25">
      <c r="A79" s="3">
        <v>77</v>
      </c>
      <c r="B79" s="4" t="s">
        <v>83</v>
      </c>
      <c r="C79" s="3">
        <v>1</v>
      </c>
      <c r="D79" s="3">
        <v>0</v>
      </c>
      <c r="E79" s="3">
        <v>1</v>
      </c>
      <c r="F79" s="3">
        <v>1</v>
      </c>
      <c r="G79" s="3">
        <v>0</v>
      </c>
      <c r="I79" t="s">
        <v>84</v>
      </c>
      <c r="J79" t="s">
        <v>231</v>
      </c>
      <c r="K79">
        <v>4</v>
      </c>
      <c r="L79">
        <v>0</v>
      </c>
      <c r="M79">
        <v>4</v>
      </c>
      <c r="N79">
        <v>4</v>
      </c>
      <c r="O79" s="54"/>
      <c r="P79" s="16"/>
      <c r="Q79" s="16"/>
    </row>
    <row r="80" spans="1:17" ht="13.8" x14ac:dyDescent="0.25">
      <c r="A80" s="3">
        <v>78</v>
      </c>
      <c r="B80" s="4" t="s">
        <v>84</v>
      </c>
      <c r="C80" s="3">
        <v>4</v>
      </c>
      <c r="D80" s="3">
        <v>0</v>
      </c>
      <c r="E80" s="3">
        <v>4</v>
      </c>
      <c r="F80" s="3">
        <v>4</v>
      </c>
      <c r="G80" s="3">
        <v>0</v>
      </c>
      <c r="I80" t="s">
        <v>85</v>
      </c>
      <c r="J80" t="s">
        <v>231</v>
      </c>
      <c r="K80">
        <v>110</v>
      </c>
      <c r="L80">
        <v>26</v>
      </c>
      <c r="M80">
        <v>84</v>
      </c>
      <c r="N80">
        <v>82</v>
      </c>
      <c r="O80" s="54"/>
      <c r="P80" s="16"/>
      <c r="Q80" s="16"/>
    </row>
    <row r="81" spans="1:17" ht="13.8" x14ac:dyDescent="0.25">
      <c r="A81" s="3">
        <v>79</v>
      </c>
      <c r="B81" s="4" t="s">
        <v>85</v>
      </c>
      <c r="C81" s="3">
        <v>110</v>
      </c>
      <c r="D81" s="3">
        <v>26</v>
      </c>
      <c r="E81" s="3">
        <v>84</v>
      </c>
      <c r="F81" s="3">
        <v>83</v>
      </c>
      <c r="G81" s="3">
        <v>1</v>
      </c>
      <c r="I81" t="s">
        <v>86</v>
      </c>
      <c r="J81" t="s">
        <v>234</v>
      </c>
      <c r="K81">
        <v>1</v>
      </c>
      <c r="L81">
        <v>1</v>
      </c>
      <c r="M81">
        <v>0</v>
      </c>
      <c r="N81">
        <v>0</v>
      </c>
      <c r="O81" s="54"/>
      <c r="P81" s="16"/>
      <c r="Q81" s="16"/>
    </row>
    <row r="82" spans="1:17" ht="13.8" x14ac:dyDescent="0.25">
      <c r="A82" s="3">
        <v>80</v>
      </c>
      <c r="B82" s="4" t="s">
        <v>86</v>
      </c>
      <c r="C82" s="3">
        <v>1</v>
      </c>
      <c r="D82" s="3">
        <v>1</v>
      </c>
      <c r="E82" s="3">
        <v>0</v>
      </c>
      <c r="F82" s="3">
        <v>0</v>
      </c>
      <c r="G82" s="3">
        <v>0</v>
      </c>
      <c r="I82" t="s">
        <v>87</v>
      </c>
      <c r="J82" t="s">
        <v>234</v>
      </c>
      <c r="K82">
        <v>64</v>
      </c>
      <c r="L82">
        <v>37</v>
      </c>
      <c r="M82">
        <v>27</v>
      </c>
      <c r="N82">
        <v>27</v>
      </c>
      <c r="O82" s="54"/>
      <c r="P82" s="16"/>
      <c r="Q82" s="16"/>
    </row>
    <row r="83" spans="1:17" ht="13.8" x14ac:dyDescent="0.25">
      <c r="A83" s="3">
        <v>81</v>
      </c>
      <c r="B83" s="4" t="s">
        <v>87</v>
      </c>
      <c r="C83" s="3">
        <v>63</v>
      </c>
      <c r="D83" s="3">
        <v>30</v>
      </c>
      <c r="E83" s="3">
        <v>33</v>
      </c>
      <c r="F83" s="3">
        <v>34</v>
      </c>
      <c r="G83" s="5">
        <v>-1</v>
      </c>
      <c r="I83" t="s">
        <v>88</v>
      </c>
      <c r="J83" t="s">
        <v>231</v>
      </c>
      <c r="K83">
        <v>34</v>
      </c>
      <c r="L83">
        <v>8</v>
      </c>
      <c r="M83">
        <v>26</v>
      </c>
      <c r="N83">
        <v>23</v>
      </c>
      <c r="O83" s="54"/>
      <c r="P83" s="16"/>
      <c r="Q83" s="16"/>
    </row>
    <row r="84" spans="1:17" ht="13.8" x14ac:dyDescent="0.25">
      <c r="A84" s="3">
        <v>82</v>
      </c>
      <c r="B84" s="4" t="s">
        <v>88</v>
      </c>
      <c r="C84" s="3">
        <v>34</v>
      </c>
      <c r="D84" s="3">
        <v>4</v>
      </c>
      <c r="E84" s="3">
        <v>30</v>
      </c>
      <c r="F84" s="3">
        <v>30</v>
      </c>
      <c r="G84" s="3">
        <v>0</v>
      </c>
      <c r="I84" t="s">
        <v>89</v>
      </c>
      <c r="J84" t="s">
        <v>231</v>
      </c>
      <c r="K84">
        <v>26</v>
      </c>
      <c r="L84">
        <v>26</v>
      </c>
      <c r="M84">
        <v>0</v>
      </c>
      <c r="N84">
        <v>0</v>
      </c>
      <c r="O84" s="54"/>
      <c r="P84" s="16"/>
      <c r="Q84" s="16"/>
    </row>
    <row r="85" spans="1:17" ht="13.8" x14ac:dyDescent="0.25">
      <c r="A85" s="3">
        <v>83</v>
      </c>
      <c r="B85" s="4" t="s">
        <v>89</v>
      </c>
      <c r="C85" s="3">
        <v>24</v>
      </c>
      <c r="D85" s="3">
        <v>17</v>
      </c>
      <c r="E85" s="3">
        <v>7</v>
      </c>
      <c r="F85" s="3">
        <v>7</v>
      </c>
      <c r="G85" s="3">
        <v>0</v>
      </c>
      <c r="I85" t="s">
        <v>91</v>
      </c>
      <c r="J85" t="s">
        <v>231</v>
      </c>
      <c r="K85">
        <v>20</v>
      </c>
      <c r="L85">
        <v>16</v>
      </c>
      <c r="M85">
        <v>4</v>
      </c>
      <c r="N85">
        <v>0</v>
      </c>
      <c r="O85" s="54"/>
      <c r="P85" s="16"/>
      <c r="Q85" s="16"/>
    </row>
    <row r="86" spans="1:17" ht="13.8" x14ac:dyDescent="0.25">
      <c r="A86" s="3">
        <v>84</v>
      </c>
      <c r="B86" s="4" t="s">
        <v>91</v>
      </c>
      <c r="C86" s="3">
        <v>20</v>
      </c>
      <c r="D86" s="3">
        <v>16</v>
      </c>
      <c r="E86" s="3">
        <v>4</v>
      </c>
      <c r="F86" s="3">
        <v>0</v>
      </c>
      <c r="G86" s="5">
        <v>4</v>
      </c>
      <c r="I86" t="s">
        <v>92</v>
      </c>
      <c r="J86" t="s">
        <v>231</v>
      </c>
      <c r="K86">
        <v>15</v>
      </c>
      <c r="L86">
        <v>7</v>
      </c>
      <c r="M86">
        <v>8</v>
      </c>
      <c r="N86">
        <v>8</v>
      </c>
      <c r="O86" s="54"/>
      <c r="P86" s="16"/>
      <c r="Q86" s="16"/>
    </row>
    <row r="87" spans="1:17" ht="13.8" x14ac:dyDescent="0.25">
      <c r="A87" s="3">
        <v>85</v>
      </c>
      <c r="B87" s="4" t="s">
        <v>92</v>
      </c>
      <c r="C87" s="3">
        <v>15</v>
      </c>
      <c r="D87" s="3">
        <v>3</v>
      </c>
      <c r="E87" s="3">
        <v>12</v>
      </c>
      <c r="F87" s="3">
        <v>12</v>
      </c>
      <c r="G87" s="3">
        <v>0</v>
      </c>
      <c r="I87" t="s">
        <v>93</v>
      </c>
      <c r="J87" t="s">
        <v>231</v>
      </c>
      <c r="K87">
        <v>7</v>
      </c>
      <c r="L87">
        <v>2</v>
      </c>
      <c r="M87">
        <v>5</v>
      </c>
      <c r="N87">
        <v>0</v>
      </c>
      <c r="O87" s="54"/>
      <c r="P87" s="16"/>
      <c r="Q87" s="16"/>
    </row>
    <row r="88" spans="1:17" ht="13.8" x14ac:dyDescent="0.25">
      <c r="A88" s="3">
        <v>86</v>
      </c>
      <c r="B88" s="4" t="s">
        <v>93</v>
      </c>
      <c r="C88" s="3">
        <v>7</v>
      </c>
      <c r="D88" s="3">
        <v>2</v>
      </c>
      <c r="E88" s="3">
        <v>5</v>
      </c>
      <c r="F88" s="3">
        <v>0</v>
      </c>
      <c r="G88" s="3">
        <v>5</v>
      </c>
      <c r="I88" t="s">
        <v>94</v>
      </c>
      <c r="J88" t="s">
        <v>231</v>
      </c>
      <c r="K88">
        <v>11</v>
      </c>
      <c r="L88">
        <v>11</v>
      </c>
      <c r="M88">
        <v>0</v>
      </c>
      <c r="N88">
        <v>0</v>
      </c>
      <c r="O88" s="54"/>
      <c r="P88" s="16"/>
      <c r="Q88" s="16"/>
    </row>
    <row r="89" spans="1:17" ht="13.8" x14ac:dyDescent="0.25">
      <c r="A89" s="3">
        <v>87</v>
      </c>
      <c r="B89" s="4" t="s">
        <v>94</v>
      </c>
      <c r="C89" s="3">
        <v>11</v>
      </c>
      <c r="D89" s="3">
        <v>11</v>
      </c>
      <c r="E89" s="3">
        <v>0</v>
      </c>
      <c r="F89" s="3">
        <v>0</v>
      </c>
      <c r="G89" s="3">
        <v>0</v>
      </c>
      <c r="I89" t="s">
        <v>95</v>
      </c>
      <c r="J89" t="s">
        <v>231</v>
      </c>
      <c r="K89">
        <v>7</v>
      </c>
      <c r="L89">
        <v>7</v>
      </c>
      <c r="M89">
        <v>0</v>
      </c>
      <c r="N89">
        <v>0</v>
      </c>
      <c r="O89" s="54"/>
      <c r="P89" s="16"/>
      <c r="Q89" s="16"/>
    </row>
    <row r="90" spans="1:17" ht="13.8" x14ac:dyDescent="0.25">
      <c r="A90" s="3">
        <v>88</v>
      </c>
      <c r="B90" s="4" t="s">
        <v>95</v>
      </c>
      <c r="C90" s="3">
        <v>7</v>
      </c>
      <c r="D90" s="3">
        <v>7</v>
      </c>
      <c r="E90" s="3">
        <v>0</v>
      </c>
      <c r="F90" s="3">
        <v>0</v>
      </c>
      <c r="G90" s="3">
        <v>0</v>
      </c>
      <c r="I90" t="s">
        <v>96</v>
      </c>
      <c r="J90" t="s">
        <v>231</v>
      </c>
      <c r="K90">
        <v>10</v>
      </c>
      <c r="L90">
        <v>7</v>
      </c>
      <c r="M90">
        <v>3</v>
      </c>
      <c r="N90">
        <v>0</v>
      </c>
      <c r="O90" s="54"/>
      <c r="P90" s="16"/>
      <c r="Q90" s="16"/>
    </row>
    <row r="91" spans="1:17" ht="13.8" x14ac:dyDescent="0.25">
      <c r="A91" s="3">
        <v>89</v>
      </c>
      <c r="B91" s="4" t="s">
        <v>96</v>
      </c>
      <c r="C91" s="3">
        <v>10</v>
      </c>
      <c r="D91" s="3">
        <v>7</v>
      </c>
      <c r="E91" s="3">
        <v>3</v>
      </c>
      <c r="F91" s="3">
        <v>0</v>
      </c>
      <c r="G91" s="3">
        <v>3</v>
      </c>
      <c r="I91" t="s">
        <v>98</v>
      </c>
      <c r="J91" t="s">
        <v>231</v>
      </c>
      <c r="K91">
        <v>10</v>
      </c>
      <c r="L91">
        <v>1</v>
      </c>
      <c r="M91">
        <v>9</v>
      </c>
      <c r="N91">
        <v>8</v>
      </c>
      <c r="O91" s="54"/>
      <c r="P91" s="16"/>
      <c r="Q91" s="16"/>
    </row>
    <row r="92" spans="1:17" ht="13.8" x14ac:dyDescent="0.25">
      <c r="A92" s="3">
        <v>90</v>
      </c>
      <c r="B92" s="4" t="s">
        <v>98</v>
      </c>
      <c r="C92" s="3">
        <v>10</v>
      </c>
      <c r="D92" s="3">
        <v>1</v>
      </c>
      <c r="E92" s="3">
        <v>9</v>
      </c>
      <c r="F92" s="3">
        <v>9</v>
      </c>
      <c r="G92" s="3">
        <v>0</v>
      </c>
      <c r="I92" t="s">
        <v>99</v>
      </c>
      <c r="J92" t="s">
        <v>231</v>
      </c>
      <c r="K92">
        <v>43</v>
      </c>
      <c r="L92">
        <v>0</v>
      </c>
      <c r="M92">
        <v>43</v>
      </c>
      <c r="N92">
        <v>43</v>
      </c>
      <c r="O92" s="54"/>
      <c r="P92" s="16"/>
      <c r="Q92" s="16"/>
    </row>
    <row r="93" spans="1:17" ht="13.8" x14ac:dyDescent="0.25">
      <c r="A93" s="3">
        <v>91</v>
      </c>
      <c r="B93" s="4" t="s">
        <v>99</v>
      </c>
      <c r="C93" s="3">
        <v>43</v>
      </c>
      <c r="D93" s="3">
        <v>0</v>
      </c>
      <c r="E93" s="3">
        <v>43</v>
      </c>
      <c r="F93" s="3">
        <v>43</v>
      </c>
      <c r="G93" s="3">
        <v>0</v>
      </c>
      <c r="I93" t="s">
        <v>100</v>
      </c>
      <c r="J93" t="s">
        <v>231</v>
      </c>
      <c r="K93">
        <v>2</v>
      </c>
      <c r="L93">
        <v>0</v>
      </c>
      <c r="M93">
        <v>2</v>
      </c>
      <c r="N93">
        <v>2</v>
      </c>
      <c r="O93" s="54"/>
      <c r="P93" s="16"/>
      <c r="Q93" s="16"/>
    </row>
    <row r="94" spans="1:17" ht="13.8" x14ac:dyDescent="0.25">
      <c r="A94" s="3">
        <v>92</v>
      </c>
      <c r="B94" s="4" t="s">
        <v>100</v>
      </c>
      <c r="C94" s="3">
        <v>2</v>
      </c>
      <c r="D94" s="3">
        <v>0</v>
      </c>
      <c r="E94" s="3">
        <v>2</v>
      </c>
      <c r="F94" s="3">
        <v>2</v>
      </c>
      <c r="G94" s="3">
        <v>0</v>
      </c>
      <c r="I94" t="s">
        <v>101</v>
      </c>
      <c r="J94" t="s">
        <v>231</v>
      </c>
      <c r="K94">
        <v>10</v>
      </c>
      <c r="L94">
        <v>10</v>
      </c>
      <c r="M94">
        <v>0</v>
      </c>
      <c r="N94">
        <v>0</v>
      </c>
      <c r="O94" s="54"/>
      <c r="P94" s="16"/>
      <c r="Q94" s="16"/>
    </row>
    <row r="95" spans="1:17" ht="13.8" x14ac:dyDescent="0.25">
      <c r="A95" s="3">
        <v>93</v>
      </c>
      <c r="B95" s="4" t="s">
        <v>101</v>
      </c>
      <c r="C95" s="3">
        <v>10</v>
      </c>
      <c r="D95" s="3">
        <v>10</v>
      </c>
      <c r="E95" s="3">
        <v>0</v>
      </c>
      <c r="F95" s="3">
        <v>0</v>
      </c>
      <c r="G95" s="3">
        <v>0</v>
      </c>
      <c r="I95" t="s">
        <v>102</v>
      </c>
      <c r="J95" t="s">
        <v>231</v>
      </c>
      <c r="K95">
        <v>5</v>
      </c>
      <c r="L95">
        <v>3</v>
      </c>
      <c r="M95">
        <v>2</v>
      </c>
      <c r="N95">
        <v>2</v>
      </c>
      <c r="O95" s="54"/>
      <c r="P95" s="16"/>
      <c r="Q95" s="16"/>
    </row>
    <row r="96" spans="1:17" ht="13.8" x14ac:dyDescent="0.25">
      <c r="A96" s="3">
        <v>94</v>
      </c>
      <c r="B96" s="4" t="s">
        <v>102</v>
      </c>
      <c r="C96" s="3">
        <v>5</v>
      </c>
      <c r="D96" s="3">
        <v>2</v>
      </c>
      <c r="E96" s="3">
        <v>3</v>
      </c>
      <c r="F96" s="3">
        <v>3</v>
      </c>
      <c r="G96" s="3">
        <v>0</v>
      </c>
      <c r="I96" t="s">
        <v>103</v>
      </c>
      <c r="J96" t="s">
        <v>231</v>
      </c>
      <c r="K96">
        <v>13</v>
      </c>
      <c r="L96">
        <v>11</v>
      </c>
      <c r="M96">
        <v>2</v>
      </c>
      <c r="N96">
        <v>2</v>
      </c>
      <c r="O96" s="54"/>
      <c r="P96" s="16"/>
      <c r="Q96" s="16"/>
    </row>
    <row r="97" spans="1:17" ht="13.8" x14ac:dyDescent="0.25">
      <c r="A97" s="3">
        <v>95</v>
      </c>
      <c r="B97" s="4" t="s">
        <v>103</v>
      </c>
      <c r="C97" s="3">
        <v>12</v>
      </c>
      <c r="D97" s="3">
        <v>5</v>
      </c>
      <c r="E97" s="3">
        <v>7</v>
      </c>
      <c r="F97" s="3">
        <v>8</v>
      </c>
      <c r="G97" s="3">
        <v>-1</v>
      </c>
      <c r="I97" t="s">
        <v>104</v>
      </c>
      <c r="J97" t="s">
        <v>231</v>
      </c>
      <c r="K97">
        <v>9</v>
      </c>
      <c r="L97">
        <v>7</v>
      </c>
      <c r="M97">
        <v>2</v>
      </c>
      <c r="N97">
        <v>0</v>
      </c>
      <c r="O97" s="54"/>
      <c r="P97" s="16"/>
      <c r="Q97" s="16"/>
    </row>
    <row r="98" spans="1:17" ht="13.8" x14ac:dyDescent="0.25">
      <c r="A98" s="3">
        <v>96</v>
      </c>
      <c r="B98" s="4" t="s">
        <v>104</v>
      </c>
      <c r="C98" s="3">
        <v>9</v>
      </c>
      <c r="D98" s="3">
        <v>7</v>
      </c>
      <c r="E98" s="3">
        <v>2</v>
      </c>
      <c r="F98" s="3">
        <v>0</v>
      </c>
      <c r="G98" s="3">
        <v>2</v>
      </c>
      <c r="I98" t="s">
        <v>105</v>
      </c>
      <c r="J98" t="s">
        <v>231</v>
      </c>
      <c r="K98">
        <v>24</v>
      </c>
      <c r="L98">
        <v>17</v>
      </c>
      <c r="M98">
        <v>7</v>
      </c>
      <c r="N98">
        <v>15</v>
      </c>
      <c r="O98" s="54"/>
      <c r="P98" s="16"/>
      <c r="Q98" s="16"/>
    </row>
    <row r="99" spans="1:17" ht="13.8" x14ac:dyDescent="0.25">
      <c r="A99" s="3">
        <v>97</v>
      </c>
      <c r="B99" s="4" t="s">
        <v>106</v>
      </c>
      <c r="C99" s="3">
        <v>42</v>
      </c>
      <c r="D99" s="3">
        <v>36</v>
      </c>
      <c r="E99" s="3">
        <v>6</v>
      </c>
      <c r="F99" s="3">
        <v>6</v>
      </c>
      <c r="G99" s="3">
        <v>0</v>
      </c>
      <c r="I99" t="s">
        <v>106</v>
      </c>
      <c r="J99" t="s">
        <v>231</v>
      </c>
      <c r="K99">
        <v>78</v>
      </c>
      <c r="L99">
        <v>56</v>
      </c>
      <c r="M99">
        <v>22</v>
      </c>
      <c r="N99">
        <v>12</v>
      </c>
      <c r="O99" s="54"/>
      <c r="P99" s="16"/>
      <c r="Q99" s="16"/>
    </row>
    <row r="100" spans="1:17" ht="13.8" x14ac:dyDescent="0.25">
      <c r="A100" s="3">
        <v>98</v>
      </c>
      <c r="B100" s="4" t="s">
        <v>209</v>
      </c>
      <c r="C100" s="3">
        <v>6</v>
      </c>
      <c r="D100" s="3">
        <v>0</v>
      </c>
      <c r="E100" s="3">
        <v>6</v>
      </c>
      <c r="F100" s="3">
        <v>6</v>
      </c>
      <c r="G100" s="3">
        <v>0</v>
      </c>
      <c r="I100" t="s">
        <v>107</v>
      </c>
      <c r="J100" t="s">
        <v>231</v>
      </c>
      <c r="K100">
        <v>12</v>
      </c>
      <c r="L100">
        <v>3</v>
      </c>
      <c r="M100">
        <v>9</v>
      </c>
      <c r="N100">
        <v>9</v>
      </c>
      <c r="O100" s="54"/>
      <c r="P100" s="16"/>
      <c r="Q100" s="16"/>
    </row>
    <row r="101" spans="1:17" ht="13.8" x14ac:dyDescent="0.25">
      <c r="A101" s="3">
        <v>99</v>
      </c>
      <c r="B101" s="4" t="s">
        <v>108</v>
      </c>
      <c r="C101" s="3">
        <v>13</v>
      </c>
      <c r="D101" s="3">
        <v>10</v>
      </c>
      <c r="E101" s="3">
        <v>3</v>
      </c>
      <c r="F101" s="3">
        <v>3</v>
      </c>
      <c r="G101" s="3">
        <v>0</v>
      </c>
      <c r="I101" t="s">
        <v>108</v>
      </c>
      <c r="J101" t="s">
        <v>231</v>
      </c>
      <c r="K101">
        <v>13</v>
      </c>
      <c r="L101">
        <v>12</v>
      </c>
      <c r="M101">
        <v>1</v>
      </c>
      <c r="N101">
        <v>1</v>
      </c>
      <c r="O101" s="54"/>
      <c r="P101" s="16"/>
      <c r="Q101" s="16"/>
    </row>
    <row r="102" spans="1:17" ht="13.8" x14ac:dyDescent="0.25">
      <c r="A102" s="3">
        <v>100</v>
      </c>
      <c r="B102" s="4" t="s">
        <v>109</v>
      </c>
      <c r="C102" s="3">
        <v>13</v>
      </c>
      <c r="D102" s="3">
        <v>3</v>
      </c>
      <c r="E102" s="3">
        <v>10</v>
      </c>
      <c r="F102" s="3">
        <v>10</v>
      </c>
      <c r="G102" s="3">
        <v>0</v>
      </c>
      <c r="I102" t="s">
        <v>109</v>
      </c>
      <c r="J102" t="s">
        <v>231</v>
      </c>
      <c r="K102">
        <v>13</v>
      </c>
      <c r="L102">
        <v>7</v>
      </c>
      <c r="M102">
        <v>6</v>
      </c>
      <c r="N102">
        <v>6</v>
      </c>
      <c r="O102" s="54"/>
      <c r="P102" s="16"/>
      <c r="Q102" s="16"/>
    </row>
    <row r="103" spans="1:17" ht="13.8" x14ac:dyDescent="0.25">
      <c r="A103" s="3">
        <v>101</v>
      </c>
      <c r="B103" s="4" t="s">
        <v>110</v>
      </c>
      <c r="C103" s="3">
        <v>17</v>
      </c>
      <c r="D103" s="3">
        <v>13</v>
      </c>
      <c r="E103" s="3">
        <v>4</v>
      </c>
      <c r="F103" s="3">
        <v>1</v>
      </c>
      <c r="G103" s="3">
        <v>3</v>
      </c>
      <c r="I103" t="s">
        <v>110</v>
      </c>
      <c r="J103" t="s">
        <v>231</v>
      </c>
      <c r="K103">
        <v>17</v>
      </c>
      <c r="L103">
        <v>15</v>
      </c>
      <c r="M103">
        <v>2</v>
      </c>
      <c r="N103">
        <v>0</v>
      </c>
      <c r="O103" s="54"/>
      <c r="P103" s="16"/>
      <c r="Q103" s="16"/>
    </row>
    <row r="104" spans="1:17" ht="13.8" x14ac:dyDescent="0.25">
      <c r="A104" s="3">
        <v>102</v>
      </c>
      <c r="B104" s="4" t="s">
        <v>111</v>
      </c>
      <c r="C104" s="3">
        <v>8</v>
      </c>
      <c r="D104" s="3">
        <v>0</v>
      </c>
      <c r="E104" s="3">
        <v>8</v>
      </c>
      <c r="F104" s="3">
        <v>8</v>
      </c>
      <c r="G104" s="3">
        <v>0</v>
      </c>
      <c r="I104" t="s">
        <v>111</v>
      </c>
      <c r="J104" t="s">
        <v>231</v>
      </c>
      <c r="K104">
        <v>8</v>
      </c>
      <c r="L104">
        <v>0</v>
      </c>
      <c r="M104">
        <v>8</v>
      </c>
      <c r="N104">
        <v>8</v>
      </c>
      <c r="O104" s="54"/>
      <c r="P104" s="16"/>
      <c r="Q104" s="16"/>
    </row>
    <row r="105" spans="1:17" ht="13.8" x14ac:dyDescent="0.25">
      <c r="A105" s="3">
        <v>103</v>
      </c>
      <c r="B105" s="4" t="s">
        <v>112</v>
      </c>
      <c r="C105" s="3">
        <v>7</v>
      </c>
      <c r="D105" s="3">
        <v>0</v>
      </c>
      <c r="E105" s="3">
        <v>7</v>
      </c>
      <c r="F105" s="3">
        <v>7</v>
      </c>
      <c r="G105" s="3">
        <v>0</v>
      </c>
      <c r="I105" t="s">
        <v>112</v>
      </c>
      <c r="J105" t="s">
        <v>231</v>
      </c>
      <c r="K105">
        <v>7</v>
      </c>
      <c r="L105">
        <v>0</v>
      </c>
      <c r="M105">
        <v>7</v>
      </c>
      <c r="N105">
        <v>7</v>
      </c>
      <c r="O105" s="54"/>
      <c r="P105" s="16"/>
      <c r="Q105" s="16"/>
    </row>
    <row r="106" spans="1:17" ht="13.8" x14ac:dyDescent="0.25">
      <c r="A106" s="3">
        <v>104</v>
      </c>
      <c r="B106" s="4" t="s">
        <v>113</v>
      </c>
      <c r="C106" s="3">
        <v>4</v>
      </c>
      <c r="D106" s="3">
        <v>4</v>
      </c>
      <c r="E106" s="3">
        <v>0</v>
      </c>
      <c r="F106" s="3">
        <v>0</v>
      </c>
      <c r="G106" s="3">
        <v>0</v>
      </c>
      <c r="I106" t="s">
        <v>113</v>
      </c>
      <c r="J106" t="s">
        <v>231</v>
      </c>
      <c r="K106">
        <v>4</v>
      </c>
      <c r="L106">
        <v>4</v>
      </c>
      <c r="M106">
        <v>0</v>
      </c>
      <c r="N106">
        <v>0</v>
      </c>
      <c r="O106" s="54"/>
      <c r="P106" s="16"/>
      <c r="Q106" s="16"/>
    </row>
    <row r="107" spans="1:17" ht="13.8" x14ac:dyDescent="0.25">
      <c r="A107" s="3">
        <v>105</v>
      </c>
      <c r="B107" s="4" t="s">
        <v>114</v>
      </c>
      <c r="C107" s="3">
        <v>9</v>
      </c>
      <c r="D107" s="3">
        <v>0</v>
      </c>
      <c r="E107" s="3">
        <v>9</v>
      </c>
      <c r="F107" s="3">
        <v>9</v>
      </c>
      <c r="G107" s="3">
        <v>0</v>
      </c>
      <c r="I107" t="s">
        <v>114</v>
      </c>
      <c r="J107" t="s">
        <v>231</v>
      </c>
      <c r="K107">
        <v>9</v>
      </c>
      <c r="L107">
        <v>0</v>
      </c>
      <c r="M107">
        <v>9</v>
      </c>
      <c r="N107">
        <v>9</v>
      </c>
      <c r="O107" s="54"/>
      <c r="P107" s="16"/>
      <c r="Q107" s="16"/>
    </row>
    <row r="108" spans="1:17" ht="13.8" x14ac:dyDescent="0.25">
      <c r="A108" s="3">
        <v>106</v>
      </c>
      <c r="B108" s="4" t="s">
        <v>115</v>
      </c>
      <c r="C108" s="3">
        <v>12</v>
      </c>
      <c r="D108" s="3">
        <v>0</v>
      </c>
      <c r="E108" s="3">
        <v>12</v>
      </c>
      <c r="F108" s="3">
        <v>12</v>
      </c>
      <c r="G108" s="3">
        <v>0</v>
      </c>
      <c r="I108" t="s">
        <v>115</v>
      </c>
      <c r="J108" t="s">
        <v>231</v>
      </c>
      <c r="K108">
        <v>12</v>
      </c>
      <c r="L108">
        <v>0</v>
      </c>
      <c r="M108">
        <v>12</v>
      </c>
      <c r="N108">
        <v>12</v>
      </c>
      <c r="O108" s="54"/>
      <c r="P108" s="16"/>
      <c r="Q108" s="16"/>
    </row>
    <row r="109" spans="1:17" ht="13.8" x14ac:dyDescent="0.25">
      <c r="A109" s="3">
        <v>107</v>
      </c>
      <c r="B109" s="4" t="s">
        <v>116</v>
      </c>
      <c r="C109" s="3">
        <v>2</v>
      </c>
      <c r="D109" s="3">
        <v>0</v>
      </c>
      <c r="E109" s="3">
        <v>2</v>
      </c>
      <c r="F109" s="3">
        <v>2</v>
      </c>
      <c r="G109" s="3">
        <v>0</v>
      </c>
      <c r="I109" t="s">
        <v>116</v>
      </c>
      <c r="J109" t="s">
        <v>231</v>
      </c>
      <c r="K109">
        <v>2</v>
      </c>
      <c r="L109">
        <v>0</v>
      </c>
      <c r="M109">
        <v>2</v>
      </c>
      <c r="N109">
        <v>2</v>
      </c>
      <c r="O109" s="54"/>
      <c r="P109" s="16"/>
      <c r="Q109" s="16"/>
    </row>
    <row r="110" spans="1:17" ht="13.8" x14ac:dyDescent="0.25">
      <c r="A110" s="3">
        <v>108</v>
      </c>
      <c r="B110" s="4" t="s">
        <v>117</v>
      </c>
      <c r="C110" s="3">
        <v>1</v>
      </c>
      <c r="D110" s="3">
        <v>1</v>
      </c>
      <c r="E110" s="3">
        <v>0</v>
      </c>
      <c r="F110" s="3">
        <v>0</v>
      </c>
      <c r="G110" s="3">
        <v>0</v>
      </c>
      <c r="I110" t="s">
        <v>117</v>
      </c>
      <c r="J110" t="s">
        <v>231</v>
      </c>
      <c r="K110">
        <v>1</v>
      </c>
      <c r="L110">
        <v>1</v>
      </c>
      <c r="M110">
        <v>0</v>
      </c>
      <c r="N110">
        <v>0</v>
      </c>
      <c r="O110" s="54"/>
      <c r="P110" s="16"/>
      <c r="Q110" s="16"/>
    </row>
    <row r="111" spans="1:17" ht="13.8" x14ac:dyDescent="0.25">
      <c r="A111" s="3">
        <v>109</v>
      </c>
      <c r="B111" s="4" t="s">
        <v>118</v>
      </c>
      <c r="C111" s="3">
        <v>4</v>
      </c>
      <c r="D111" s="3">
        <v>1</v>
      </c>
      <c r="E111" s="3">
        <v>3</v>
      </c>
      <c r="F111" s="3">
        <v>3</v>
      </c>
      <c r="G111" s="3">
        <v>0</v>
      </c>
      <c r="I111" t="s">
        <v>118</v>
      </c>
      <c r="J111" t="s">
        <v>231</v>
      </c>
      <c r="K111">
        <v>4</v>
      </c>
      <c r="L111">
        <v>1</v>
      </c>
      <c r="M111">
        <v>3</v>
      </c>
      <c r="N111">
        <v>0</v>
      </c>
      <c r="O111" s="54"/>
      <c r="P111" s="16"/>
      <c r="Q111" s="16"/>
    </row>
    <row r="112" spans="1:17" ht="13.8" x14ac:dyDescent="0.25">
      <c r="A112" s="3">
        <v>110</v>
      </c>
      <c r="B112" s="4" t="s">
        <v>119</v>
      </c>
      <c r="C112" s="3">
        <v>3</v>
      </c>
      <c r="D112" s="3">
        <v>2</v>
      </c>
      <c r="E112" s="3">
        <v>1</v>
      </c>
      <c r="F112" s="3">
        <v>1</v>
      </c>
      <c r="G112" s="3">
        <v>0</v>
      </c>
      <c r="I112" t="s">
        <v>119</v>
      </c>
      <c r="J112" t="s">
        <v>231</v>
      </c>
      <c r="K112">
        <v>12</v>
      </c>
      <c r="L112">
        <v>6</v>
      </c>
      <c r="M112">
        <v>6</v>
      </c>
      <c r="N112">
        <v>6</v>
      </c>
      <c r="O112" s="54"/>
      <c r="P112" s="16"/>
      <c r="Q112" s="16"/>
    </row>
    <row r="113" spans="1:17" ht="13.8" x14ac:dyDescent="0.25">
      <c r="A113" s="3">
        <v>111</v>
      </c>
      <c r="B113" s="4" t="s">
        <v>120</v>
      </c>
      <c r="C113" s="3">
        <v>8</v>
      </c>
      <c r="D113" s="3">
        <v>4</v>
      </c>
      <c r="E113" s="3">
        <v>4</v>
      </c>
      <c r="F113" s="3">
        <v>4</v>
      </c>
      <c r="G113" s="3">
        <v>0</v>
      </c>
      <c r="I113" t="s">
        <v>120</v>
      </c>
      <c r="J113" t="s">
        <v>234</v>
      </c>
      <c r="K113">
        <v>8</v>
      </c>
      <c r="L113">
        <v>6</v>
      </c>
      <c r="M113">
        <v>2</v>
      </c>
      <c r="N113">
        <v>2</v>
      </c>
      <c r="O113" s="54"/>
      <c r="P113" s="16"/>
      <c r="Q113" s="16"/>
    </row>
    <row r="114" spans="1:17" ht="13.8" x14ac:dyDescent="0.25">
      <c r="A114" s="3">
        <v>112</v>
      </c>
      <c r="B114" s="4" t="s">
        <v>121</v>
      </c>
      <c r="C114" s="3">
        <v>102</v>
      </c>
      <c r="D114" s="3">
        <v>6</v>
      </c>
      <c r="E114" s="3">
        <v>96</v>
      </c>
      <c r="F114" s="3">
        <v>96</v>
      </c>
      <c r="G114" s="3">
        <v>0</v>
      </c>
      <c r="I114" t="s">
        <v>121</v>
      </c>
      <c r="J114" t="s">
        <v>231</v>
      </c>
      <c r="K114">
        <v>102</v>
      </c>
      <c r="L114">
        <v>22</v>
      </c>
      <c r="M114">
        <v>80</v>
      </c>
      <c r="N114">
        <v>80</v>
      </c>
      <c r="O114" s="54"/>
      <c r="P114" s="16"/>
      <c r="Q114" s="16"/>
    </row>
    <row r="115" spans="1:17" ht="13.8" x14ac:dyDescent="0.25">
      <c r="A115" s="3">
        <v>113</v>
      </c>
      <c r="B115" s="4" t="s">
        <v>122</v>
      </c>
      <c r="C115" s="3">
        <v>6</v>
      </c>
      <c r="D115" s="3">
        <v>1</v>
      </c>
      <c r="E115" s="3">
        <v>5</v>
      </c>
      <c r="F115" s="3">
        <v>5</v>
      </c>
      <c r="G115" s="3">
        <v>0</v>
      </c>
      <c r="I115" t="s">
        <v>122</v>
      </c>
      <c r="J115" t="s">
        <v>231</v>
      </c>
      <c r="K115">
        <v>6</v>
      </c>
      <c r="L115">
        <v>4</v>
      </c>
      <c r="M115">
        <v>2</v>
      </c>
      <c r="N115">
        <v>1</v>
      </c>
      <c r="O115" s="54"/>
      <c r="P115" s="16"/>
      <c r="Q115" s="16"/>
    </row>
    <row r="116" spans="1:17" ht="13.8" x14ac:dyDescent="0.25">
      <c r="A116" s="3">
        <v>114</v>
      </c>
      <c r="B116" s="4" t="s">
        <v>123</v>
      </c>
      <c r="C116" s="3">
        <v>5</v>
      </c>
      <c r="D116" s="3">
        <v>0</v>
      </c>
      <c r="E116" s="3">
        <v>5</v>
      </c>
      <c r="F116" s="3">
        <v>5</v>
      </c>
      <c r="G116" s="3">
        <v>0</v>
      </c>
      <c r="I116" t="s">
        <v>123</v>
      </c>
      <c r="J116" t="s">
        <v>231</v>
      </c>
      <c r="K116">
        <v>5</v>
      </c>
      <c r="L116">
        <v>0</v>
      </c>
      <c r="M116">
        <v>5</v>
      </c>
      <c r="N116">
        <v>5</v>
      </c>
      <c r="O116" s="54"/>
      <c r="P116" s="16"/>
      <c r="Q116" s="16"/>
    </row>
    <row r="117" spans="1:17" ht="13.8" x14ac:dyDescent="0.25">
      <c r="A117" s="3">
        <v>115</v>
      </c>
      <c r="B117" s="4" t="s">
        <v>124</v>
      </c>
      <c r="C117" s="3">
        <v>5</v>
      </c>
      <c r="D117" s="3">
        <v>1</v>
      </c>
      <c r="E117" s="3">
        <v>4</v>
      </c>
      <c r="F117" s="3">
        <v>4</v>
      </c>
      <c r="G117" s="3">
        <v>0</v>
      </c>
      <c r="I117" t="s">
        <v>124</v>
      </c>
      <c r="J117" t="s">
        <v>231</v>
      </c>
      <c r="K117">
        <v>5</v>
      </c>
      <c r="L117">
        <v>2</v>
      </c>
      <c r="M117">
        <v>3</v>
      </c>
      <c r="N117">
        <v>3</v>
      </c>
      <c r="O117" s="54"/>
      <c r="P117" s="16"/>
      <c r="Q117" s="16"/>
    </row>
    <row r="118" spans="1:17" ht="13.8" x14ac:dyDescent="0.25">
      <c r="A118" s="3">
        <v>116</v>
      </c>
      <c r="B118" s="4" t="s">
        <v>125</v>
      </c>
      <c r="C118" s="3">
        <v>1</v>
      </c>
      <c r="D118" s="3">
        <v>1</v>
      </c>
      <c r="E118" s="3">
        <v>0</v>
      </c>
      <c r="F118" s="3">
        <v>0</v>
      </c>
      <c r="G118" s="3">
        <v>0</v>
      </c>
      <c r="I118" t="s">
        <v>125</v>
      </c>
      <c r="J118" t="s">
        <v>231</v>
      </c>
      <c r="K118">
        <v>1</v>
      </c>
      <c r="L118">
        <v>1</v>
      </c>
      <c r="M118">
        <v>0</v>
      </c>
      <c r="N118">
        <v>0</v>
      </c>
      <c r="O118" s="54"/>
      <c r="P118" s="16"/>
      <c r="Q118" s="16"/>
    </row>
    <row r="119" spans="1:17" ht="13.8" x14ac:dyDescent="0.25">
      <c r="A119" s="3">
        <v>117</v>
      </c>
      <c r="B119" s="4" t="s">
        <v>126</v>
      </c>
      <c r="C119" s="3">
        <v>1</v>
      </c>
      <c r="D119" s="3">
        <v>1</v>
      </c>
      <c r="E119" s="3">
        <v>0</v>
      </c>
      <c r="F119" s="3">
        <v>0</v>
      </c>
      <c r="G119" s="3">
        <v>0</v>
      </c>
      <c r="I119" t="s">
        <v>126</v>
      </c>
      <c r="J119" t="s">
        <v>231</v>
      </c>
      <c r="K119">
        <v>1</v>
      </c>
      <c r="L119">
        <v>1</v>
      </c>
      <c r="M119">
        <v>0</v>
      </c>
      <c r="N119">
        <v>0</v>
      </c>
      <c r="O119" s="54"/>
      <c r="P119" s="16"/>
      <c r="Q119" s="16"/>
    </row>
    <row r="120" spans="1:17" ht="13.8" x14ac:dyDescent="0.25">
      <c r="A120" s="3">
        <v>118</v>
      </c>
      <c r="B120" s="6" t="s">
        <v>127</v>
      </c>
      <c r="C120" s="3">
        <v>15</v>
      </c>
      <c r="D120" s="3">
        <v>3</v>
      </c>
      <c r="E120" s="3">
        <v>12</v>
      </c>
      <c r="F120" s="3">
        <v>12</v>
      </c>
      <c r="G120" s="3">
        <v>0</v>
      </c>
      <c r="I120" t="s">
        <v>127</v>
      </c>
      <c r="J120" t="s">
        <v>231</v>
      </c>
      <c r="K120">
        <v>15</v>
      </c>
      <c r="L120">
        <v>7</v>
      </c>
      <c r="M120">
        <v>8</v>
      </c>
      <c r="N120">
        <v>8</v>
      </c>
      <c r="O120" s="54"/>
      <c r="P120" s="16"/>
      <c r="Q120" s="16"/>
    </row>
    <row r="121" spans="1:17" ht="13.8" x14ac:dyDescent="0.25">
      <c r="A121" s="3">
        <v>119</v>
      </c>
      <c r="B121" s="6" t="s">
        <v>128</v>
      </c>
      <c r="C121" s="3">
        <v>8</v>
      </c>
      <c r="D121" s="3">
        <v>4</v>
      </c>
      <c r="E121" s="3">
        <v>4</v>
      </c>
      <c r="F121" s="3">
        <v>4</v>
      </c>
      <c r="G121" s="3">
        <v>0</v>
      </c>
      <c r="I121" t="s">
        <v>128</v>
      </c>
      <c r="J121" t="s">
        <v>231</v>
      </c>
      <c r="K121">
        <v>8</v>
      </c>
      <c r="L121">
        <v>4</v>
      </c>
      <c r="M121">
        <v>4</v>
      </c>
      <c r="N121">
        <v>4</v>
      </c>
      <c r="O121" s="54"/>
      <c r="P121" s="16"/>
      <c r="Q121" s="16"/>
    </row>
    <row r="122" spans="1:17" ht="13.8" x14ac:dyDescent="0.25">
      <c r="A122" s="3">
        <v>120</v>
      </c>
      <c r="B122" s="6" t="s">
        <v>129</v>
      </c>
      <c r="C122" s="3">
        <v>2</v>
      </c>
      <c r="D122" s="3">
        <v>0</v>
      </c>
      <c r="E122" s="3">
        <v>2</v>
      </c>
      <c r="F122" s="3">
        <v>2</v>
      </c>
      <c r="G122" s="3">
        <v>0</v>
      </c>
      <c r="I122" t="s">
        <v>129</v>
      </c>
      <c r="J122" t="s">
        <v>231</v>
      </c>
      <c r="K122">
        <v>2</v>
      </c>
      <c r="L122">
        <v>0</v>
      </c>
      <c r="M122">
        <v>2</v>
      </c>
      <c r="N122">
        <v>2</v>
      </c>
      <c r="O122" s="54"/>
      <c r="P122" s="16"/>
      <c r="Q122" s="16"/>
    </row>
    <row r="123" spans="1:17" ht="13.8" x14ac:dyDescent="0.25">
      <c r="A123" s="3">
        <v>121</v>
      </c>
      <c r="B123" s="6" t="s">
        <v>130</v>
      </c>
      <c r="C123" s="3">
        <v>1</v>
      </c>
      <c r="D123" s="3">
        <v>0</v>
      </c>
      <c r="E123" s="3">
        <v>1</v>
      </c>
      <c r="F123" s="3">
        <v>1</v>
      </c>
      <c r="G123" s="3">
        <v>0</v>
      </c>
      <c r="I123" t="s">
        <v>130</v>
      </c>
      <c r="J123" t="s">
        <v>231</v>
      </c>
      <c r="K123">
        <v>1</v>
      </c>
      <c r="L123">
        <v>0</v>
      </c>
      <c r="M123">
        <v>1</v>
      </c>
      <c r="N123">
        <v>1</v>
      </c>
      <c r="O123" s="54"/>
      <c r="P123" s="16"/>
      <c r="Q123" s="16"/>
    </row>
    <row r="124" spans="1:17" ht="13.8" x14ac:dyDescent="0.25">
      <c r="A124" s="3">
        <v>122</v>
      </c>
      <c r="B124" s="6" t="s">
        <v>131</v>
      </c>
      <c r="C124" s="3">
        <v>2</v>
      </c>
      <c r="D124" s="3">
        <v>1</v>
      </c>
      <c r="E124" s="3">
        <v>1</v>
      </c>
      <c r="F124" s="3">
        <v>1</v>
      </c>
      <c r="G124" s="3">
        <v>0</v>
      </c>
      <c r="I124" t="s">
        <v>131</v>
      </c>
      <c r="J124" t="s">
        <v>231</v>
      </c>
      <c r="K124">
        <v>2</v>
      </c>
      <c r="L124">
        <v>1</v>
      </c>
      <c r="M124">
        <v>1</v>
      </c>
      <c r="N124">
        <v>1</v>
      </c>
      <c r="O124" s="54"/>
      <c r="P124" s="16"/>
      <c r="Q124" s="16"/>
    </row>
    <row r="125" spans="1:17" ht="13.8" x14ac:dyDescent="0.25">
      <c r="A125" s="3">
        <v>123</v>
      </c>
      <c r="B125" s="6" t="s">
        <v>132</v>
      </c>
      <c r="C125" s="3">
        <v>2</v>
      </c>
      <c r="D125" s="3">
        <v>2</v>
      </c>
      <c r="E125" s="3">
        <v>0</v>
      </c>
      <c r="F125" s="3"/>
      <c r="G125" s="3">
        <v>0</v>
      </c>
      <c r="I125" t="s">
        <v>132</v>
      </c>
      <c r="J125" t="s">
        <v>236</v>
      </c>
      <c r="K125">
        <v>4</v>
      </c>
      <c r="L125">
        <v>4</v>
      </c>
      <c r="M125">
        <v>0</v>
      </c>
      <c r="N125">
        <v>0</v>
      </c>
      <c r="O125" s="54"/>
      <c r="P125" s="16"/>
      <c r="Q125" s="16"/>
    </row>
    <row r="126" spans="1:17" ht="13.8" x14ac:dyDescent="0.25">
      <c r="A126" s="3">
        <v>124</v>
      </c>
      <c r="B126" s="6" t="s">
        <v>133</v>
      </c>
      <c r="C126" s="3">
        <v>6</v>
      </c>
      <c r="D126" s="3">
        <v>0</v>
      </c>
      <c r="E126" s="3">
        <v>6</v>
      </c>
      <c r="F126" s="3">
        <v>6</v>
      </c>
      <c r="G126" s="3">
        <v>0</v>
      </c>
      <c r="I126" t="s">
        <v>133</v>
      </c>
      <c r="J126" t="s">
        <v>231</v>
      </c>
      <c r="K126">
        <v>6</v>
      </c>
      <c r="L126">
        <v>0</v>
      </c>
      <c r="M126">
        <v>6</v>
      </c>
      <c r="N126">
        <v>6</v>
      </c>
      <c r="O126" s="54"/>
      <c r="P126" s="16"/>
      <c r="Q126" s="16"/>
    </row>
    <row r="127" spans="1:17" ht="13.8" x14ac:dyDescent="0.25">
      <c r="A127" s="3">
        <v>125</v>
      </c>
      <c r="B127" s="6" t="s">
        <v>134</v>
      </c>
      <c r="C127" s="3">
        <v>25</v>
      </c>
      <c r="D127" s="3">
        <v>2</v>
      </c>
      <c r="E127" s="3">
        <v>23</v>
      </c>
      <c r="F127" s="3">
        <v>23</v>
      </c>
      <c r="G127" s="3">
        <v>0</v>
      </c>
      <c r="I127" t="s">
        <v>134</v>
      </c>
      <c r="J127" t="s">
        <v>231</v>
      </c>
      <c r="K127">
        <v>25</v>
      </c>
      <c r="L127">
        <v>3</v>
      </c>
      <c r="M127">
        <v>22</v>
      </c>
      <c r="N127">
        <v>22</v>
      </c>
      <c r="O127" s="54"/>
      <c r="P127" s="16"/>
      <c r="Q127" s="16"/>
    </row>
    <row r="128" spans="1:17" ht="13.8" x14ac:dyDescent="0.25">
      <c r="A128" s="3">
        <v>126</v>
      </c>
      <c r="B128" s="6" t="s">
        <v>135</v>
      </c>
      <c r="C128" s="3">
        <v>7</v>
      </c>
      <c r="D128" s="3">
        <v>1</v>
      </c>
      <c r="E128" s="3">
        <v>6</v>
      </c>
      <c r="F128" s="3">
        <v>6</v>
      </c>
      <c r="G128" s="3">
        <v>0</v>
      </c>
      <c r="I128" t="s">
        <v>135</v>
      </c>
      <c r="J128" t="s">
        <v>234</v>
      </c>
      <c r="K128">
        <v>7</v>
      </c>
      <c r="L128">
        <v>3</v>
      </c>
      <c r="M128">
        <v>4</v>
      </c>
      <c r="N128">
        <v>4</v>
      </c>
      <c r="O128" s="54"/>
      <c r="P128" s="16"/>
      <c r="Q128" s="16"/>
    </row>
    <row r="129" spans="1:17" ht="13.8" x14ac:dyDescent="0.25">
      <c r="A129" s="3">
        <v>127</v>
      </c>
      <c r="B129" s="6" t="s">
        <v>136</v>
      </c>
      <c r="C129" s="3">
        <v>26</v>
      </c>
      <c r="D129" s="3">
        <v>4</v>
      </c>
      <c r="E129" s="3">
        <v>22</v>
      </c>
      <c r="F129" s="3">
        <v>22</v>
      </c>
      <c r="G129" s="3">
        <v>0</v>
      </c>
      <c r="I129" t="s">
        <v>136</v>
      </c>
      <c r="J129" t="s">
        <v>237</v>
      </c>
      <c r="K129">
        <v>26</v>
      </c>
      <c r="L129">
        <v>5</v>
      </c>
      <c r="M129">
        <v>21</v>
      </c>
      <c r="N129">
        <v>21</v>
      </c>
      <c r="O129" s="54"/>
      <c r="P129" s="16"/>
      <c r="Q129" s="16"/>
    </row>
    <row r="130" spans="1:17" ht="13.8" x14ac:dyDescent="0.25">
      <c r="A130" s="3">
        <v>128</v>
      </c>
      <c r="B130" s="6" t="s">
        <v>137</v>
      </c>
      <c r="C130" s="3">
        <v>5</v>
      </c>
      <c r="D130" s="3">
        <v>1</v>
      </c>
      <c r="E130" s="3">
        <v>4</v>
      </c>
      <c r="F130" s="3">
        <v>4</v>
      </c>
      <c r="G130" s="3">
        <v>0</v>
      </c>
      <c r="I130" t="s">
        <v>137</v>
      </c>
      <c r="J130" t="s">
        <v>231</v>
      </c>
      <c r="K130">
        <v>5</v>
      </c>
      <c r="L130">
        <v>2</v>
      </c>
      <c r="M130">
        <v>3</v>
      </c>
      <c r="N130">
        <v>3</v>
      </c>
      <c r="O130" s="54"/>
      <c r="P130" s="16"/>
      <c r="Q130" s="16"/>
    </row>
    <row r="131" spans="1:17" ht="13.8" x14ac:dyDescent="0.25">
      <c r="A131" s="3">
        <v>129</v>
      </c>
      <c r="B131" s="6" t="s">
        <v>138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I131" t="s">
        <v>138</v>
      </c>
      <c r="J131" t="s">
        <v>231</v>
      </c>
      <c r="K131">
        <v>0</v>
      </c>
      <c r="L131">
        <v>0</v>
      </c>
      <c r="M131">
        <v>0</v>
      </c>
      <c r="N131">
        <v>0</v>
      </c>
      <c r="O131" s="54"/>
      <c r="P131" s="16"/>
      <c r="Q131" s="16"/>
    </row>
    <row r="132" spans="1:17" ht="13.8" x14ac:dyDescent="0.25">
      <c r="A132" s="3">
        <v>130</v>
      </c>
      <c r="B132" s="6" t="s">
        <v>139</v>
      </c>
      <c r="C132" s="3">
        <v>6</v>
      </c>
      <c r="D132" s="3">
        <v>6</v>
      </c>
      <c r="E132" s="3">
        <v>0</v>
      </c>
      <c r="F132" s="3">
        <v>0</v>
      </c>
      <c r="G132" s="3">
        <v>0</v>
      </c>
      <c r="I132" t="s">
        <v>139</v>
      </c>
      <c r="J132" t="s">
        <v>231</v>
      </c>
      <c r="K132">
        <v>18</v>
      </c>
      <c r="L132">
        <v>6</v>
      </c>
      <c r="M132">
        <v>12</v>
      </c>
      <c r="N132">
        <v>12</v>
      </c>
      <c r="O132" s="54"/>
      <c r="P132" s="16"/>
      <c r="Q132" s="16"/>
    </row>
    <row r="133" spans="1:17" ht="13.8" x14ac:dyDescent="0.25">
      <c r="A133" s="3">
        <v>131</v>
      </c>
      <c r="B133" s="6" t="s">
        <v>140</v>
      </c>
      <c r="C133" s="3">
        <v>40</v>
      </c>
      <c r="D133" s="3">
        <v>3</v>
      </c>
      <c r="E133" s="3">
        <v>37</v>
      </c>
      <c r="F133" s="3">
        <v>37</v>
      </c>
      <c r="G133" s="3">
        <v>0</v>
      </c>
      <c r="I133" t="s">
        <v>140</v>
      </c>
      <c r="J133" t="s">
        <v>231</v>
      </c>
      <c r="K133">
        <v>40</v>
      </c>
      <c r="L133">
        <v>5</v>
      </c>
      <c r="M133">
        <v>35</v>
      </c>
      <c r="N133">
        <v>33</v>
      </c>
      <c r="O133" s="54"/>
      <c r="P133" s="16"/>
      <c r="Q133" s="16"/>
    </row>
    <row r="134" spans="1:17" ht="13.8" x14ac:dyDescent="0.25">
      <c r="A134" s="3">
        <v>132</v>
      </c>
      <c r="B134" s="6" t="s">
        <v>141</v>
      </c>
      <c r="C134" s="3">
        <v>23</v>
      </c>
      <c r="D134" s="3">
        <v>3</v>
      </c>
      <c r="E134" s="3">
        <v>20</v>
      </c>
      <c r="F134" s="3">
        <v>20</v>
      </c>
      <c r="G134" s="3">
        <v>0</v>
      </c>
      <c r="I134" t="s">
        <v>141</v>
      </c>
      <c r="J134" t="s">
        <v>231</v>
      </c>
      <c r="K134">
        <v>23</v>
      </c>
      <c r="L134">
        <v>9</v>
      </c>
      <c r="M134">
        <v>14</v>
      </c>
      <c r="N134">
        <v>13</v>
      </c>
      <c r="O134" s="54"/>
      <c r="P134" s="16"/>
      <c r="Q134" s="16"/>
    </row>
    <row r="135" spans="1:17" ht="13.8" x14ac:dyDescent="0.25">
      <c r="A135" s="3">
        <v>133</v>
      </c>
      <c r="B135" s="6" t="s">
        <v>142</v>
      </c>
      <c r="C135" s="3">
        <v>10</v>
      </c>
      <c r="D135" s="3">
        <v>1</v>
      </c>
      <c r="E135" s="3">
        <v>9</v>
      </c>
      <c r="F135" s="3">
        <v>9</v>
      </c>
      <c r="G135" s="3">
        <v>0</v>
      </c>
      <c r="I135" t="s">
        <v>142</v>
      </c>
      <c r="J135" t="s">
        <v>231</v>
      </c>
      <c r="K135">
        <v>10</v>
      </c>
      <c r="L135">
        <v>5</v>
      </c>
      <c r="M135">
        <v>5</v>
      </c>
      <c r="N135">
        <v>5</v>
      </c>
      <c r="O135" s="54"/>
      <c r="P135" s="16"/>
      <c r="Q135" s="16"/>
    </row>
    <row r="136" spans="1:17" ht="13.8" x14ac:dyDescent="0.25">
      <c r="A136" s="3">
        <v>134</v>
      </c>
      <c r="B136" s="6" t="s">
        <v>143</v>
      </c>
      <c r="C136" s="3">
        <v>53</v>
      </c>
      <c r="D136" s="3">
        <v>1</v>
      </c>
      <c r="E136" s="3">
        <v>52</v>
      </c>
      <c r="F136" s="3">
        <v>50</v>
      </c>
      <c r="G136" s="3">
        <v>2</v>
      </c>
      <c r="I136" t="s">
        <v>143</v>
      </c>
      <c r="J136" t="s">
        <v>231</v>
      </c>
      <c r="K136">
        <v>53</v>
      </c>
      <c r="L136">
        <v>6</v>
      </c>
      <c r="M136">
        <v>47</v>
      </c>
      <c r="N136">
        <v>45</v>
      </c>
      <c r="O136" s="54"/>
      <c r="P136" s="16"/>
      <c r="Q136" s="16"/>
    </row>
    <row r="137" spans="1:17" ht="13.8" x14ac:dyDescent="0.25">
      <c r="A137" s="3">
        <v>135</v>
      </c>
      <c r="B137" s="6" t="s">
        <v>145</v>
      </c>
      <c r="C137" s="3">
        <v>61</v>
      </c>
      <c r="D137" s="3">
        <v>9</v>
      </c>
      <c r="E137" s="3">
        <v>52</v>
      </c>
      <c r="F137" s="3">
        <v>52</v>
      </c>
      <c r="G137" s="3">
        <v>0</v>
      </c>
      <c r="I137" t="s">
        <v>145</v>
      </c>
      <c r="J137" t="s">
        <v>231</v>
      </c>
      <c r="K137">
        <v>61</v>
      </c>
      <c r="L137">
        <v>10</v>
      </c>
      <c r="M137">
        <v>51</v>
      </c>
      <c r="N137">
        <v>51</v>
      </c>
      <c r="O137" s="54"/>
      <c r="P137" s="16"/>
      <c r="Q137" s="16"/>
    </row>
    <row r="138" spans="1:17" ht="13.8" x14ac:dyDescent="0.25">
      <c r="A138" s="3">
        <v>136</v>
      </c>
      <c r="B138" s="6" t="s">
        <v>146</v>
      </c>
      <c r="C138" s="3">
        <v>45</v>
      </c>
      <c r="D138" s="3">
        <v>7</v>
      </c>
      <c r="E138" s="3">
        <v>38</v>
      </c>
      <c r="F138" s="3">
        <v>37</v>
      </c>
      <c r="G138" s="3">
        <v>1</v>
      </c>
      <c r="I138" t="s">
        <v>146</v>
      </c>
      <c r="J138" t="s">
        <v>231</v>
      </c>
      <c r="K138">
        <v>45</v>
      </c>
      <c r="L138">
        <v>12</v>
      </c>
      <c r="M138">
        <v>33</v>
      </c>
      <c r="N138">
        <v>32</v>
      </c>
      <c r="O138" s="54"/>
      <c r="P138" s="16"/>
      <c r="Q138" s="16"/>
    </row>
    <row r="139" spans="1:17" ht="13.8" x14ac:dyDescent="0.25">
      <c r="A139" s="3">
        <v>137</v>
      </c>
      <c r="B139" s="6" t="s">
        <v>147</v>
      </c>
      <c r="C139" s="3">
        <v>4</v>
      </c>
      <c r="D139" s="3">
        <v>1</v>
      </c>
      <c r="E139" s="3">
        <v>3</v>
      </c>
      <c r="F139" s="3">
        <v>3</v>
      </c>
      <c r="G139" s="3">
        <v>0</v>
      </c>
      <c r="I139" t="s">
        <v>147</v>
      </c>
      <c r="J139" t="s">
        <v>231</v>
      </c>
      <c r="K139">
        <v>4</v>
      </c>
      <c r="L139">
        <v>1</v>
      </c>
      <c r="M139">
        <v>3</v>
      </c>
      <c r="N139">
        <v>0</v>
      </c>
      <c r="O139" s="54"/>
      <c r="P139" s="16"/>
      <c r="Q139" s="16"/>
    </row>
    <row r="140" spans="1:17" ht="13.8" x14ac:dyDescent="0.25">
      <c r="A140" s="3">
        <v>138</v>
      </c>
      <c r="B140" s="6" t="s">
        <v>148</v>
      </c>
      <c r="C140" s="3">
        <v>10</v>
      </c>
      <c r="D140" s="3">
        <v>2</v>
      </c>
      <c r="E140" s="3">
        <v>8</v>
      </c>
      <c r="F140" s="3">
        <v>8</v>
      </c>
      <c r="G140" s="3">
        <v>0</v>
      </c>
      <c r="I140" t="s">
        <v>148</v>
      </c>
      <c r="J140" t="s">
        <v>238</v>
      </c>
      <c r="K140">
        <v>10</v>
      </c>
      <c r="L140">
        <v>4</v>
      </c>
      <c r="M140">
        <v>6</v>
      </c>
      <c r="N140">
        <v>6</v>
      </c>
      <c r="O140" s="54"/>
      <c r="P140" s="16"/>
      <c r="Q140" s="16"/>
    </row>
    <row r="141" spans="1:17" ht="13.8" x14ac:dyDescent="0.25">
      <c r="A141" s="3">
        <v>139</v>
      </c>
      <c r="B141" s="6" t="s">
        <v>149</v>
      </c>
      <c r="C141" s="3">
        <v>1</v>
      </c>
      <c r="D141" s="3">
        <v>0</v>
      </c>
      <c r="E141" s="3">
        <v>1</v>
      </c>
      <c r="F141" s="3">
        <v>1</v>
      </c>
      <c r="G141" s="3">
        <v>0</v>
      </c>
      <c r="I141" t="s">
        <v>149</v>
      </c>
      <c r="J141" t="s">
        <v>231</v>
      </c>
      <c r="K141">
        <v>1</v>
      </c>
      <c r="L141">
        <v>0</v>
      </c>
      <c r="M141">
        <v>1</v>
      </c>
      <c r="N141">
        <v>1</v>
      </c>
      <c r="O141" s="54"/>
      <c r="P141" s="16"/>
      <c r="Q141" s="16"/>
    </row>
    <row r="142" spans="1:17" ht="13.8" x14ac:dyDescent="0.25">
      <c r="A142" s="3">
        <v>140</v>
      </c>
      <c r="B142" s="6" t="s">
        <v>150</v>
      </c>
      <c r="C142" s="3">
        <v>1</v>
      </c>
      <c r="D142" s="3">
        <v>1</v>
      </c>
      <c r="E142" s="3">
        <v>0</v>
      </c>
      <c r="F142" s="3">
        <v>0</v>
      </c>
      <c r="G142" s="3">
        <v>0</v>
      </c>
      <c r="I142" t="s">
        <v>150</v>
      </c>
      <c r="J142" t="s">
        <v>231</v>
      </c>
      <c r="K142">
        <v>1</v>
      </c>
      <c r="L142">
        <v>1</v>
      </c>
      <c r="M142">
        <v>0</v>
      </c>
      <c r="N142">
        <v>0</v>
      </c>
      <c r="O142" s="54"/>
      <c r="P142" s="16"/>
      <c r="Q142" s="16"/>
    </row>
    <row r="143" spans="1:17" ht="13.8" x14ac:dyDescent="0.25">
      <c r="A143" s="3">
        <v>141</v>
      </c>
      <c r="B143" s="6" t="s">
        <v>151</v>
      </c>
      <c r="C143" s="3">
        <v>2</v>
      </c>
      <c r="D143" s="3">
        <v>2</v>
      </c>
      <c r="E143" s="3">
        <v>0</v>
      </c>
      <c r="F143" s="3">
        <v>0</v>
      </c>
      <c r="G143" s="3">
        <v>0</v>
      </c>
      <c r="I143" t="s">
        <v>151</v>
      </c>
      <c r="J143" t="s">
        <v>231</v>
      </c>
      <c r="K143">
        <v>14</v>
      </c>
      <c r="L143">
        <v>2</v>
      </c>
      <c r="M143">
        <v>12</v>
      </c>
      <c r="N143">
        <v>12</v>
      </c>
      <c r="O143" s="54"/>
      <c r="P143" s="16"/>
      <c r="Q143" s="16"/>
    </row>
    <row r="144" spans="1:17" ht="13.8" x14ac:dyDescent="0.25">
      <c r="A144" s="3">
        <v>142</v>
      </c>
      <c r="B144" s="6" t="s">
        <v>152</v>
      </c>
      <c r="C144" s="3">
        <v>40</v>
      </c>
      <c r="D144" s="3">
        <v>7</v>
      </c>
      <c r="E144" s="3">
        <v>33</v>
      </c>
      <c r="F144" s="3">
        <v>33</v>
      </c>
      <c r="G144" s="3">
        <v>0</v>
      </c>
      <c r="I144" t="s">
        <v>152</v>
      </c>
      <c r="J144" t="s">
        <v>231</v>
      </c>
      <c r="K144">
        <v>40</v>
      </c>
      <c r="L144">
        <v>8</v>
      </c>
      <c r="M144">
        <v>32</v>
      </c>
      <c r="N144">
        <v>32</v>
      </c>
      <c r="O144" s="54"/>
      <c r="P144" s="16"/>
      <c r="Q144" s="16"/>
    </row>
    <row r="145" spans="1:17" ht="13.8" x14ac:dyDescent="0.25">
      <c r="A145" s="3">
        <v>143</v>
      </c>
      <c r="B145" s="6" t="s">
        <v>153</v>
      </c>
      <c r="C145" s="3">
        <v>40</v>
      </c>
      <c r="D145" s="3">
        <v>0</v>
      </c>
      <c r="E145" s="3">
        <v>40</v>
      </c>
      <c r="F145" s="3">
        <v>40</v>
      </c>
      <c r="G145" s="3">
        <v>0</v>
      </c>
      <c r="I145" t="s">
        <v>153</v>
      </c>
      <c r="J145" t="s">
        <v>231</v>
      </c>
      <c r="K145">
        <v>40</v>
      </c>
      <c r="L145">
        <v>1</v>
      </c>
      <c r="M145">
        <v>39</v>
      </c>
      <c r="N145">
        <v>39</v>
      </c>
      <c r="O145" s="54"/>
      <c r="P145" s="16"/>
      <c r="Q145" s="16"/>
    </row>
    <row r="146" spans="1:17" ht="13.8" x14ac:dyDescent="0.25">
      <c r="A146" s="3">
        <v>144</v>
      </c>
      <c r="B146" s="6" t="s">
        <v>154</v>
      </c>
      <c r="C146" s="3">
        <v>40</v>
      </c>
      <c r="D146" s="3">
        <v>13</v>
      </c>
      <c r="E146" s="3">
        <v>27</v>
      </c>
      <c r="F146" s="3">
        <v>27</v>
      </c>
      <c r="G146" s="3">
        <v>0</v>
      </c>
      <c r="I146" t="s">
        <v>154</v>
      </c>
      <c r="J146" t="s">
        <v>231</v>
      </c>
      <c r="K146">
        <v>40</v>
      </c>
      <c r="L146">
        <v>13</v>
      </c>
      <c r="M146">
        <v>27</v>
      </c>
      <c r="N146">
        <v>4</v>
      </c>
      <c r="O146" s="54"/>
      <c r="P146" s="16"/>
      <c r="Q146" s="16"/>
    </row>
    <row r="147" spans="1:17" ht="13.8" x14ac:dyDescent="0.25">
      <c r="A147" s="3">
        <v>145</v>
      </c>
      <c r="B147" s="6" t="s">
        <v>155</v>
      </c>
      <c r="C147" s="3">
        <v>6</v>
      </c>
      <c r="D147" s="3">
        <v>4</v>
      </c>
      <c r="E147" s="3">
        <v>2</v>
      </c>
      <c r="F147" s="3">
        <v>2</v>
      </c>
      <c r="G147" s="3">
        <v>0</v>
      </c>
      <c r="I147" t="s">
        <v>155</v>
      </c>
      <c r="J147" t="s">
        <v>231</v>
      </c>
      <c r="K147">
        <v>6</v>
      </c>
      <c r="L147">
        <v>4</v>
      </c>
      <c r="M147">
        <v>2</v>
      </c>
      <c r="N147">
        <v>2</v>
      </c>
      <c r="O147" s="54"/>
      <c r="P147" s="16"/>
      <c r="Q147" s="16"/>
    </row>
    <row r="148" spans="1:17" ht="13.8" x14ac:dyDescent="0.25">
      <c r="A148" s="3">
        <v>146</v>
      </c>
      <c r="B148" s="6" t="s">
        <v>156</v>
      </c>
      <c r="C148" s="3">
        <v>3</v>
      </c>
      <c r="D148" s="3">
        <v>0</v>
      </c>
      <c r="E148" s="3">
        <v>3</v>
      </c>
      <c r="F148" s="3">
        <v>3</v>
      </c>
      <c r="G148" s="3">
        <v>0</v>
      </c>
      <c r="I148" t="s">
        <v>156</v>
      </c>
      <c r="J148" t="s">
        <v>231</v>
      </c>
      <c r="K148">
        <v>3</v>
      </c>
      <c r="L148">
        <v>0</v>
      </c>
      <c r="M148">
        <v>3</v>
      </c>
      <c r="N148">
        <v>3</v>
      </c>
      <c r="O148" s="54"/>
      <c r="P148" s="16"/>
      <c r="Q148" s="16"/>
    </row>
    <row r="149" spans="1:17" ht="13.8" x14ac:dyDescent="0.25">
      <c r="A149" s="3">
        <v>147</v>
      </c>
      <c r="B149" s="6" t="s">
        <v>157</v>
      </c>
      <c r="C149" s="3">
        <v>5</v>
      </c>
      <c r="D149" s="3">
        <v>0</v>
      </c>
      <c r="E149" s="3">
        <v>5</v>
      </c>
      <c r="F149" s="3">
        <v>5</v>
      </c>
      <c r="G149" s="3">
        <v>0</v>
      </c>
      <c r="I149" t="s">
        <v>157</v>
      </c>
      <c r="J149" t="s">
        <v>231</v>
      </c>
      <c r="K149">
        <v>5</v>
      </c>
      <c r="L149">
        <v>0</v>
      </c>
      <c r="M149">
        <v>5</v>
      </c>
      <c r="N149">
        <v>5</v>
      </c>
      <c r="O149" s="54"/>
      <c r="P149" s="16"/>
      <c r="Q149" s="16"/>
    </row>
    <row r="150" spans="1:17" ht="13.8" x14ac:dyDescent="0.25">
      <c r="A150" s="3">
        <v>148</v>
      </c>
      <c r="B150" s="6" t="s">
        <v>158</v>
      </c>
      <c r="C150" s="3">
        <v>1</v>
      </c>
      <c r="D150" s="3">
        <v>0</v>
      </c>
      <c r="E150" s="3">
        <v>1</v>
      </c>
      <c r="F150" s="3">
        <v>1</v>
      </c>
      <c r="G150" s="3">
        <v>0</v>
      </c>
      <c r="I150" t="s">
        <v>158</v>
      </c>
      <c r="J150" t="s">
        <v>231</v>
      </c>
      <c r="K150">
        <v>1</v>
      </c>
      <c r="L150">
        <v>0</v>
      </c>
      <c r="M150">
        <v>1</v>
      </c>
      <c r="N150">
        <v>1</v>
      </c>
      <c r="O150" s="54"/>
      <c r="P150" s="16"/>
      <c r="Q150" s="16"/>
    </row>
    <row r="151" spans="1:17" ht="13.8" x14ac:dyDescent="0.25">
      <c r="A151" s="3">
        <v>149</v>
      </c>
      <c r="B151" s="6" t="s">
        <v>159</v>
      </c>
      <c r="C151" s="3">
        <v>1</v>
      </c>
      <c r="D151" s="3">
        <v>0</v>
      </c>
      <c r="E151" s="3">
        <v>1</v>
      </c>
      <c r="F151" s="3">
        <v>1</v>
      </c>
      <c r="G151" s="3">
        <v>0</v>
      </c>
      <c r="I151" t="s">
        <v>159</v>
      </c>
      <c r="J151" t="s">
        <v>231</v>
      </c>
      <c r="K151">
        <v>1</v>
      </c>
      <c r="L151">
        <v>0</v>
      </c>
      <c r="M151">
        <v>1</v>
      </c>
      <c r="N151">
        <v>1</v>
      </c>
      <c r="O151" s="54"/>
      <c r="P151" s="16"/>
      <c r="Q151" s="16"/>
    </row>
    <row r="152" spans="1:17" ht="13.8" x14ac:dyDescent="0.25">
      <c r="A152" s="3">
        <v>150</v>
      </c>
      <c r="B152" s="6" t="s">
        <v>160</v>
      </c>
      <c r="C152" s="3">
        <v>11</v>
      </c>
      <c r="D152" s="3">
        <v>5</v>
      </c>
      <c r="E152" s="3">
        <v>6</v>
      </c>
      <c r="F152" s="3">
        <v>6</v>
      </c>
      <c r="G152" s="3">
        <v>0</v>
      </c>
      <c r="I152" t="s">
        <v>160</v>
      </c>
      <c r="J152" t="s">
        <v>231</v>
      </c>
      <c r="K152">
        <v>35</v>
      </c>
      <c r="L152">
        <v>8</v>
      </c>
      <c r="M152">
        <v>27</v>
      </c>
      <c r="N152">
        <v>27</v>
      </c>
      <c r="O152" s="54"/>
      <c r="P152" s="16"/>
      <c r="Q152" s="16"/>
    </row>
    <row r="153" spans="1:17" ht="13.8" x14ac:dyDescent="0.25">
      <c r="A153" s="3">
        <v>151</v>
      </c>
      <c r="B153" s="6" t="s">
        <v>161</v>
      </c>
      <c r="C153" s="3">
        <v>4</v>
      </c>
      <c r="D153" s="3">
        <v>0</v>
      </c>
      <c r="E153" s="3">
        <v>4</v>
      </c>
      <c r="F153" s="3">
        <v>4</v>
      </c>
      <c r="G153" s="3">
        <v>0</v>
      </c>
      <c r="I153" t="s">
        <v>161</v>
      </c>
      <c r="J153" t="s">
        <v>231</v>
      </c>
      <c r="K153">
        <v>4</v>
      </c>
      <c r="L153">
        <v>2</v>
      </c>
      <c r="M153">
        <v>2</v>
      </c>
      <c r="N153">
        <v>2</v>
      </c>
      <c r="O153" s="54"/>
      <c r="P153" s="16"/>
      <c r="Q153" s="16"/>
    </row>
    <row r="154" spans="1:17" ht="13.8" x14ac:dyDescent="0.25">
      <c r="A154" s="3">
        <v>152</v>
      </c>
      <c r="B154" s="6" t="s">
        <v>162</v>
      </c>
      <c r="C154" s="3">
        <v>4</v>
      </c>
      <c r="D154" s="3">
        <v>0</v>
      </c>
      <c r="E154" s="3">
        <v>4</v>
      </c>
      <c r="F154" s="3">
        <v>4</v>
      </c>
      <c r="G154" s="3">
        <v>0</v>
      </c>
      <c r="I154" t="s">
        <v>162</v>
      </c>
      <c r="J154" t="s">
        <v>231</v>
      </c>
      <c r="K154">
        <v>4</v>
      </c>
      <c r="L154">
        <v>1</v>
      </c>
      <c r="M154">
        <v>3</v>
      </c>
      <c r="N154">
        <v>3</v>
      </c>
      <c r="O154" s="54"/>
      <c r="P154" s="16"/>
      <c r="Q154" s="16"/>
    </row>
    <row r="155" spans="1:17" ht="13.8" x14ac:dyDescent="0.25">
      <c r="A155" s="3">
        <v>153</v>
      </c>
      <c r="B155" s="6" t="s">
        <v>163</v>
      </c>
      <c r="C155" s="3">
        <v>4</v>
      </c>
      <c r="D155" s="3">
        <v>0</v>
      </c>
      <c r="E155" s="3">
        <v>4</v>
      </c>
      <c r="F155" s="3">
        <v>4</v>
      </c>
      <c r="G155" s="3">
        <v>0</v>
      </c>
      <c r="I155" t="s">
        <v>163</v>
      </c>
      <c r="J155" t="s">
        <v>231</v>
      </c>
      <c r="K155">
        <v>4</v>
      </c>
      <c r="L155">
        <v>0</v>
      </c>
      <c r="M155">
        <v>4</v>
      </c>
      <c r="N155">
        <v>4</v>
      </c>
      <c r="O155" s="54"/>
      <c r="P155" s="16"/>
      <c r="Q155" s="16"/>
    </row>
    <row r="156" spans="1:17" ht="13.8" x14ac:dyDescent="0.25">
      <c r="A156" s="3">
        <v>154</v>
      </c>
      <c r="B156" s="6" t="s">
        <v>210</v>
      </c>
      <c r="C156" s="3">
        <v>1</v>
      </c>
      <c r="D156" s="3">
        <v>1</v>
      </c>
      <c r="E156" s="3">
        <v>0</v>
      </c>
      <c r="F156" s="3">
        <v>0</v>
      </c>
      <c r="G156" s="3">
        <v>0</v>
      </c>
      <c r="I156" t="s">
        <v>210</v>
      </c>
      <c r="J156" t="s">
        <v>232</v>
      </c>
      <c r="K156">
        <v>1</v>
      </c>
      <c r="L156">
        <v>1</v>
      </c>
      <c r="M156">
        <v>0</v>
      </c>
      <c r="N156">
        <v>0</v>
      </c>
      <c r="O156" s="54"/>
      <c r="P156" s="16"/>
      <c r="Q156" s="16"/>
    </row>
    <row r="157" spans="1:17" ht="13.8" x14ac:dyDescent="0.25">
      <c r="A157" s="3">
        <v>155</v>
      </c>
      <c r="B157" s="6" t="s">
        <v>166</v>
      </c>
      <c r="C157" s="3">
        <v>19</v>
      </c>
      <c r="D157" s="3">
        <v>12</v>
      </c>
      <c r="E157" s="3">
        <v>7</v>
      </c>
      <c r="F157" s="3">
        <v>7</v>
      </c>
      <c r="G157" s="3">
        <v>0</v>
      </c>
      <c r="I157" t="s">
        <v>166</v>
      </c>
      <c r="J157" t="s">
        <v>231</v>
      </c>
      <c r="K157">
        <v>55</v>
      </c>
      <c r="L157">
        <v>27</v>
      </c>
      <c r="M157">
        <v>28</v>
      </c>
      <c r="N157">
        <v>28</v>
      </c>
      <c r="O157" s="54"/>
      <c r="P157" s="16"/>
      <c r="Q157" s="16"/>
    </row>
    <row r="158" spans="1:17" ht="13.8" x14ac:dyDescent="0.25">
      <c r="A158" s="3">
        <v>156</v>
      </c>
      <c r="B158" s="6" t="s">
        <v>167</v>
      </c>
      <c r="C158" s="3">
        <v>1</v>
      </c>
      <c r="D158" s="3">
        <v>0</v>
      </c>
      <c r="E158" s="3">
        <v>1</v>
      </c>
      <c r="F158" s="3">
        <v>1</v>
      </c>
      <c r="G158" s="3">
        <v>0</v>
      </c>
      <c r="I158" t="s">
        <v>167</v>
      </c>
      <c r="J158" t="s">
        <v>231</v>
      </c>
      <c r="K158">
        <v>1</v>
      </c>
      <c r="L158">
        <v>1</v>
      </c>
      <c r="M158">
        <v>0</v>
      </c>
      <c r="N158">
        <v>0</v>
      </c>
      <c r="O158" s="54"/>
      <c r="P158" s="16"/>
      <c r="Q158" s="16"/>
    </row>
    <row r="159" spans="1:17" ht="13.8" x14ac:dyDescent="0.25">
      <c r="A159" s="3">
        <v>157</v>
      </c>
      <c r="B159" s="6" t="s">
        <v>168</v>
      </c>
      <c r="C159" s="3">
        <v>3</v>
      </c>
      <c r="D159" s="3">
        <v>1</v>
      </c>
      <c r="E159" s="3">
        <v>2</v>
      </c>
      <c r="F159" s="3">
        <v>2</v>
      </c>
      <c r="G159" s="3">
        <v>0</v>
      </c>
      <c r="I159" t="s">
        <v>168</v>
      </c>
      <c r="J159" t="s">
        <v>231</v>
      </c>
      <c r="K159">
        <v>15</v>
      </c>
      <c r="L159">
        <v>1</v>
      </c>
      <c r="M159">
        <v>14</v>
      </c>
      <c r="N159">
        <v>13</v>
      </c>
      <c r="O159" s="54"/>
      <c r="P159" s="16"/>
      <c r="Q159" s="16"/>
    </row>
    <row r="160" spans="1:17" ht="13.8" x14ac:dyDescent="0.25">
      <c r="A160" s="3">
        <v>158</v>
      </c>
      <c r="B160" s="6" t="s">
        <v>169</v>
      </c>
      <c r="C160" s="3">
        <v>72</v>
      </c>
      <c r="D160" s="3">
        <v>72</v>
      </c>
      <c r="E160" s="3">
        <v>0</v>
      </c>
      <c r="F160" s="3">
        <v>0</v>
      </c>
      <c r="G160" s="3">
        <v>0</v>
      </c>
      <c r="I160" t="s">
        <v>169</v>
      </c>
      <c r="J160" t="s">
        <v>231</v>
      </c>
      <c r="K160">
        <v>72</v>
      </c>
      <c r="L160">
        <v>72</v>
      </c>
      <c r="M160">
        <v>0</v>
      </c>
      <c r="N160">
        <v>0</v>
      </c>
      <c r="O160" s="54"/>
      <c r="P160" s="16"/>
      <c r="Q160" s="16"/>
    </row>
    <row r="161" spans="1:17" ht="13.8" x14ac:dyDescent="0.25">
      <c r="A161" s="3">
        <v>159</v>
      </c>
      <c r="B161" s="6" t="s">
        <v>170</v>
      </c>
      <c r="C161" s="3">
        <v>25</v>
      </c>
      <c r="D161" s="3">
        <v>25</v>
      </c>
      <c r="E161" s="3">
        <v>0</v>
      </c>
      <c r="F161" s="3">
        <v>0</v>
      </c>
      <c r="G161" s="3">
        <v>0</v>
      </c>
      <c r="I161" t="s">
        <v>170</v>
      </c>
      <c r="J161" t="s">
        <v>231</v>
      </c>
      <c r="K161">
        <v>49</v>
      </c>
      <c r="L161">
        <v>25</v>
      </c>
      <c r="M161">
        <v>24</v>
      </c>
      <c r="N161">
        <v>24</v>
      </c>
      <c r="O161" s="54"/>
      <c r="P161" s="16"/>
      <c r="Q161" s="16"/>
    </row>
    <row r="162" spans="1:17" ht="13.8" x14ac:dyDescent="0.25">
      <c r="A162" s="3">
        <v>160</v>
      </c>
      <c r="B162" s="6" t="s">
        <v>171</v>
      </c>
      <c r="C162" s="3">
        <v>1</v>
      </c>
      <c r="D162" s="3">
        <v>1</v>
      </c>
      <c r="E162" s="3">
        <v>0</v>
      </c>
      <c r="F162" s="3">
        <v>0</v>
      </c>
      <c r="G162" s="3">
        <v>0</v>
      </c>
      <c r="I162" t="s">
        <v>171</v>
      </c>
      <c r="J162" t="s">
        <v>239</v>
      </c>
      <c r="K162">
        <v>1</v>
      </c>
      <c r="L162">
        <v>1</v>
      </c>
      <c r="M162">
        <v>0</v>
      </c>
      <c r="N162">
        <v>0</v>
      </c>
      <c r="O162" s="54"/>
      <c r="P162" s="16"/>
      <c r="Q162" s="16"/>
    </row>
    <row r="163" spans="1:17" ht="13.8" x14ac:dyDescent="0.25">
      <c r="A163" s="3">
        <v>161</v>
      </c>
      <c r="B163" s="6" t="s">
        <v>172</v>
      </c>
      <c r="C163" s="3">
        <v>33</v>
      </c>
      <c r="D163" s="3">
        <v>27</v>
      </c>
      <c r="E163" s="3">
        <v>6</v>
      </c>
      <c r="F163" s="3">
        <v>0</v>
      </c>
      <c r="G163" s="3">
        <v>6</v>
      </c>
      <c r="I163" t="s">
        <v>172</v>
      </c>
      <c r="J163" t="s">
        <v>231</v>
      </c>
      <c r="K163">
        <v>33</v>
      </c>
      <c r="L163">
        <v>27</v>
      </c>
      <c r="M163">
        <v>6</v>
      </c>
      <c r="N163">
        <v>0</v>
      </c>
      <c r="O163" s="54"/>
      <c r="P163" s="16"/>
      <c r="Q163" s="16"/>
    </row>
    <row r="164" spans="1:17" ht="13.8" x14ac:dyDescent="0.25">
      <c r="A164" s="3">
        <v>162</v>
      </c>
      <c r="B164" s="6" t="s">
        <v>173</v>
      </c>
      <c r="C164" s="3">
        <v>24</v>
      </c>
      <c r="D164" s="3">
        <v>6</v>
      </c>
      <c r="E164" s="3">
        <v>18</v>
      </c>
      <c r="F164" s="3">
        <v>18</v>
      </c>
      <c r="G164" s="3">
        <v>0</v>
      </c>
      <c r="I164" t="s">
        <v>173</v>
      </c>
      <c r="J164" t="s">
        <v>231</v>
      </c>
      <c r="K164">
        <v>24</v>
      </c>
      <c r="L164">
        <v>24</v>
      </c>
      <c r="M164">
        <v>0</v>
      </c>
      <c r="N164">
        <v>0</v>
      </c>
      <c r="O164" s="54"/>
      <c r="P164" s="16"/>
      <c r="Q164" s="16"/>
    </row>
    <row r="165" spans="1:17" ht="13.8" x14ac:dyDescent="0.25">
      <c r="A165" s="3">
        <v>163</v>
      </c>
      <c r="B165" s="6" t="s">
        <v>174</v>
      </c>
      <c r="C165" s="3">
        <v>8</v>
      </c>
      <c r="D165" s="3">
        <v>3</v>
      </c>
      <c r="E165" s="3">
        <v>5</v>
      </c>
      <c r="F165" s="3">
        <v>4</v>
      </c>
      <c r="G165" s="3">
        <v>1</v>
      </c>
      <c r="I165" t="s">
        <v>174</v>
      </c>
      <c r="J165" t="s">
        <v>231</v>
      </c>
      <c r="K165">
        <v>8</v>
      </c>
      <c r="L165">
        <v>6</v>
      </c>
      <c r="M165">
        <v>2</v>
      </c>
      <c r="N165">
        <v>0</v>
      </c>
      <c r="O165" s="54"/>
      <c r="P165" s="16"/>
      <c r="Q165" s="16"/>
    </row>
    <row r="166" spans="1:17" ht="13.8" x14ac:dyDescent="0.25">
      <c r="A166" s="3">
        <v>164</v>
      </c>
      <c r="B166" s="6" t="s">
        <v>175</v>
      </c>
      <c r="C166" s="3">
        <v>14</v>
      </c>
      <c r="D166" s="3">
        <v>11</v>
      </c>
      <c r="E166" s="3">
        <v>3</v>
      </c>
      <c r="F166" s="3">
        <v>0</v>
      </c>
      <c r="G166" s="3">
        <v>3</v>
      </c>
      <c r="I166" t="s">
        <v>175</v>
      </c>
      <c r="J166" t="s">
        <v>231</v>
      </c>
      <c r="K166">
        <v>14</v>
      </c>
      <c r="L166">
        <v>11</v>
      </c>
      <c r="M166">
        <v>3</v>
      </c>
      <c r="N166">
        <v>0</v>
      </c>
      <c r="O166" s="54"/>
      <c r="P166" s="16"/>
      <c r="Q166" s="16"/>
    </row>
    <row r="167" spans="1:17" ht="13.8" x14ac:dyDescent="0.25">
      <c r="A167" s="3">
        <v>165</v>
      </c>
      <c r="B167" s="6" t="s">
        <v>179</v>
      </c>
      <c r="C167" s="3">
        <v>8</v>
      </c>
      <c r="D167" s="3">
        <v>1</v>
      </c>
      <c r="E167" s="3">
        <v>7</v>
      </c>
      <c r="F167" s="3">
        <v>7</v>
      </c>
      <c r="G167" s="3">
        <v>0</v>
      </c>
      <c r="I167" t="s">
        <v>176</v>
      </c>
      <c r="J167" t="s">
        <v>231</v>
      </c>
      <c r="K167">
        <v>6</v>
      </c>
      <c r="L167">
        <v>1</v>
      </c>
      <c r="M167">
        <v>5</v>
      </c>
      <c r="N167">
        <v>5</v>
      </c>
      <c r="O167" s="54"/>
      <c r="P167" s="16"/>
      <c r="Q167" s="16"/>
    </row>
    <row r="168" spans="1:17" ht="13.8" x14ac:dyDescent="0.25">
      <c r="A168" s="3">
        <v>166</v>
      </c>
      <c r="B168" s="6" t="s">
        <v>180</v>
      </c>
      <c r="C168" s="3">
        <v>2</v>
      </c>
      <c r="D168" s="3">
        <v>0</v>
      </c>
      <c r="E168" s="3">
        <v>2</v>
      </c>
      <c r="F168" s="3">
        <v>2</v>
      </c>
      <c r="G168" s="3">
        <v>0</v>
      </c>
      <c r="I168" t="s">
        <v>177</v>
      </c>
      <c r="J168" t="s">
        <v>231</v>
      </c>
      <c r="K168">
        <v>12</v>
      </c>
      <c r="L168">
        <v>0</v>
      </c>
      <c r="M168">
        <v>12</v>
      </c>
      <c r="N168">
        <v>12</v>
      </c>
      <c r="O168" s="54"/>
      <c r="P168" s="16"/>
      <c r="Q168" s="16"/>
    </row>
    <row r="169" spans="1:17" ht="13.8" x14ac:dyDescent="0.25">
      <c r="A169" s="3">
        <v>167</v>
      </c>
      <c r="B169" s="6" t="s">
        <v>181</v>
      </c>
      <c r="C169" s="3">
        <v>11</v>
      </c>
      <c r="D169" s="3">
        <v>1</v>
      </c>
      <c r="E169" s="3">
        <v>10</v>
      </c>
      <c r="F169" s="3">
        <v>10</v>
      </c>
      <c r="G169" s="3">
        <v>0</v>
      </c>
      <c r="I169" t="s">
        <v>178</v>
      </c>
      <c r="J169" t="s">
        <v>231</v>
      </c>
      <c r="K169">
        <v>12</v>
      </c>
      <c r="L169">
        <v>1</v>
      </c>
      <c r="M169">
        <v>11</v>
      </c>
      <c r="N169">
        <v>11</v>
      </c>
      <c r="O169" s="54"/>
      <c r="P169" s="16"/>
      <c r="Q169" s="16"/>
    </row>
    <row r="170" spans="1:17" ht="13.8" x14ac:dyDescent="0.25">
      <c r="A170" s="3">
        <v>168</v>
      </c>
      <c r="B170" s="6" t="s">
        <v>182</v>
      </c>
      <c r="C170" s="3">
        <v>1</v>
      </c>
      <c r="D170" s="3">
        <v>1</v>
      </c>
      <c r="E170" s="3">
        <v>0</v>
      </c>
      <c r="F170" s="3">
        <v>0</v>
      </c>
      <c r="G170" s="3">
        <v>0</v>
      </c>
      <c r="I170" t="s">
        <v>179</v>
      </c>
      <c r="J170" t="s">
        <v>231</v>
      </c>
      <c r="K170">
        <v>8</v>
      </c>
      <c r="L170">
        <v>3</v>
      </c>
      <c r="M170">
        <v>5</v>
      </c>
      <c r="N170">
        <v>4</v>
      </c>
      <c r="O170" s="54"/>
      <c r="P170" s="16"/>
      <c r="Q170" s="16"/>
    </row>
    <row r="171" spans="1:17" ht="13.8" x14ac:dyDescent="0.25">
      <c r="A171" s="3">
        <v>169</v>
      </c>
      <c r="B171" s="6" t="s">
        <v>183</v>
      </c>
      <c r="C171" s="3">
        <v>9</v>
      </c>
      <c r="D171" s="3">
        <v>2</v>
      </c>
      <c r="E171" s="3">
        <v>7</v>
      </c>
      <c r="F171" s="3">
        <v>7</v>
      </c>
      <c r="G171" s="3">
        <v>0</v>
      </c>
      <c r="I171" t="s">
        <v>180</v>
      </c>
      <c r="J171" t="s">
        <v>231</v>
      </c>
      <c r="K171">
        <v>2</v>
      </c>
      <c r="L171">
        <v>1</v>
      </c>
      <c r="M171">
        <v>1</v>
      </c>
      <c r="N171">
        <v>1</v>
      </c>
      <c r="O171" s="54"/>
      <c r="P171" s="16"/>
      <c r="Q171" s="16"/>
    </row>
    <row r="172" spans="1:17" ht="13.8" x14ac:dyDescent="0.25">
      <c r="A172" s="3">
        <v>170</v>
      </c>
      <c r="B172" s="6" t="s">
        <v>184</v>
      </c>
      <c r="C172" s="3">
        <v>15</v>
      </c>
      <c r="D172" s="3">
        <v>1</v>
      </c>
      <c r="E172" s="3">
        <v>14</v>
      </c>
      <c r="F172" s="3">
        <v>12</v>
      </c>
      <c r="G172" s="3">
        <v>2</v>
      </c>
      <c r="I172" t="s">
        <v>181</v>
      </c>
      <c r="J172" t="s">
        <v>231</v>
      </c>
      <c r="K172">
        <v>11</v>
      </c>
      <c r="L172">
        <v>3</v>
      </c>
      <c r="M172">
        <v>8</v>
      </c>
      <c r="N172">
        <v>8</v>
      </c>
      <c r="O172" s="54"/>
      <c r="P172" s="16"/>
      <c r="Q172" s="16"/>
    </row>
    <row r="173" spans="1:17" ht="13.8" x14ac:dyDescent="0.25">
      <c r="A173" s="3">
        <v>171</v>
      </c>
      <c r="B173" s="6" t="s">
        <v>185</v>
      </c>
      <c r="C173" s="3">
        <v>4</v>
      </c>
      <c r="D173" s="3">
        <v>2</v>
      </c>
      <c r="E173" s="3">
        <v>2</v>
      </c>
      <c r="F173" s="3">
        <v>2</v>
      </c>
      <c r="G173" s="3">
        <v>0</v>
      </c>
      <c r="I173" t="s">
        <v>182</v>
      </c>
      <c r="J173" t="s">
        <v>240</v>
      </c>
      <c r="K173">
        <v>1</v>
      </c>
      <c r="L173">
        <v>1</v>
      </c>
      <c r="M173">
        <v>0</v>
      </c>
      <c r="N173">
        <v>0</v>
      </c>
      <c r="O173" s="54"/>
      <c r="P173" s="16"/>
      <c r="Q173" s="16"/>
    </row>
    <row r="174" spans="1:17" ht="13.8" x14ac:dyDescent="0.25">
      <c r="A174" s="3">
        <v>172</v>
      </c>
      <c r="B174" s="6" t="s">
        <v>187</v>
      </c>
      <c r="C174" s="3">
        <v>17</v>
      </c>
      <c r="D174" s="3">
        <v>7</v>
      </c>
      <c r="E174" s="3">
        <v>10</v>
      </c>
      <c r="F174" s="3">
        <v>9</v>
      </c>
      <c r="G174" s="3">
        <v>1</v>
      </c>
      <c r="I174" t="s">
        <v>183</v>
      </c>
      <c r="J174" t="s">
        <v>231</v>
      </c>
      <c r="K174">
        <v>9</v>
      </c>
      <c r="L174">
        <v>4</v>
      </c>
      <c r="M174">
        <v>5</v>
      </c>
      <c r="N174">
        <v>5</v>
      </c>
      <c r="O174" s="54"/>
      <c r="P174" s="16"/>
      <c r="Q174" s="16"/>
    </row>
    <row r="175" spans="1:17" ht="13.8" x14ac:dyDescent="0.25">
      <c r="A175" s="3">
        <v>173</v>
      </c>
      <c r="B175" s="6" t="s">
        <v>188</v>
      </c>
      <c r="C175" s="3">
        <v>5</v>
      </c>
      <c r="D175" s="3">
        <v>5</v>
      </c>
      <c r="E175" s="3">
        <v>0</v>
      </c>
      <c r="F175" s="3">
        <v>0</v>
      </c>
      <c r="G175" s="3">
        <v>0</v>
      </c>
      <c r="I175" t="s">
        <v>184</v>
      </c>
      <c r="J175" t="s">
        <v>231</v>
      </c>
      <c r="K175">
        <v>15</v>
      </c>
      <c r="L175">
        <v>1</v>
      </c>
      <c r="M175">
        <v>14</v>
      </c>
      <c r="N175">
        <v>12</v>
      </c>
      <c r="O175" s="54"/>
      <c r="P175" s="16"/>
      <c r="Q175" s="16"/>
    </row>
    <row r="176" spans="1:17" ht="13.8" x14ac:dyDescent="0.25">
      <c r="A176" s="3">
        <v>174</v>
      </c>
      <c r="B176" s="6" t="s">
        <v>189</v>
      </c>
      <c r="C176" s="3">
        <v>2</v>
      </c>
      <c r="D176" s="3">
        <v>0</v>
      </c>
      <c r="E176" s="3">
        <v>2</v>
      </c>
      <c r="F176" s="3">
        <v>2</v>
      </c>
      <c r="G176" s="3">
        <v>0</v>
      </c>
      <c r="I176" t="s">
        <v>185</v>
      </c>
      <c r="J176" t="s">
        <v>231</v>
      </c>
      <c r="K176">
        <v>4</v>
      </c>
      <c r="L176">
        <v>3</v>
      </c>
      <c r="M176">
        <v>1</v>
      </c>
      <c r="N176">
        <v>1</v>
      </c>
      <c r="O176" s="54"/>
      <c r="P176" s="16"/>
      <c r="Q176" s="16"/>
    </row>
    <row r="177" spans="1:17" ht="13.8" x14ac:dyDescent="0.25">
      <c r="A177" s="3">
        <v>175</v>
      </c>
      <c r="B177" s="6" t="s">
        <v>190</v>
      </c>
      <c r="C177" s="3">
        <v>2</v>
      </c>
      <c r="D177" s="3">
        <v>0</v>
      </c>
      <c r="E177" s="3">
        <v>2</v>
      </c>
      <c r="F177" s="3">
        <v>2</v>
      </c>
      <c r="G177" s="3">
        <v>0</v>
      </c>
      <c r="I177" t="s">
        <v>186</v>
      </c>
      <c r="J177" t="s">
        <v>231</v>
      </c>
      <c r="K177">
        <v>12</v>
      </c>
      <c r="L177">
        <v>0</v>
      </c>
      <c r="M177">
        <v>12</v>
      </c>
      <c r="N177">
        <v>12</v>
      </c>
      <c r="O177" s="54"/>
      <c r="P177" s="16"/>
      <c r="Q177" s="16"/>
    </row>
    <row r="178" spans="1:17" ht="13.8" x14ac:dyDescent="0.25">
      <c r="A178" s="3">
        <v>176</v>
      </c>
      <c r="B178" s="6" t="s">
        <v>191</v>
      </c>
      <c r="C178" s="3">
        <v>5</v>
      </c>
      <c r="D178" s="3">
        <v>1</v>
      </c>
      <c r="E178" s="3">
        <v>4</v>
      </c>
      <c r="F178" s="3">
        <v>4</v>
      </c>
      <c r="G178" s="3">
        <v>0</v>
      </c>
      <c r="I178" t="s">
        <v>187</v>
      </c>
      <c r="J178" t="s">
        <v>231</v>
      </c>
      <c r="K178">
        <v>17</v>
      </c>
      <c r="L178">
        <v>16</v>
      </c>
      <c r="M178">
        <v>1</v>
      </c>
      <c r="N178">
        <v>0</v>
      </c>
      <c r="O178" s="54"/>
      <c r="P178" s="16"/>
      <c r="Q178" s="16"/>
    </row>
    <row r="179" spans="1:17" ht="13.8" x14ac:dyDescent="0.25">
      <c r="A179" s="3">
        <v>177</v>
      </c>
      <c r="B179" s="6" t="s">
        <v>192</v>
      </c>
      <c r="C179" s="3">
        <v>3</v>
      </c>
      <c r="D179" s="3">
        <v>2</v>
      </c>
      <c r="E179" s="3">
        <v>1</v>
      </c>
      <c r="F179" s="3">
        <v>1</v>
      </c>
      <c r="G179" s="3">
        <v>0</v>
      </c>
      <c r="I179" t="s">
        <v>188</v>
      </c>
      <c r="J179" t="s">
        <v>231</v>
      </c>
      <c r="K179">
        <v>5</v>
      </c>
      <c r="L179">
        <v>5</v>
      </c>
      <c r="M179">
        <v>0</v>
      </c>
      <c r="N179">
        <v>0</v>
      </c>
      <c r="O179" s="54"/>
      <c r="P179" s="16"/>
      <c r="Q179" s="16"/>
    </row>
    <row r="180" spans="1:17" ht="13.8" x14ac:dyDescent="0.25">
      <c r="A180" s="3">
        <v>178</v>
      </c>
      <c r="B180" s="6" t="s">
        <v>193</v>
      </c>
      <c r="C180" s="3">
        <v>11</v>
      </c>
      <c r="D180" s="3">
        <v>0</v>
      </c>
      <c r="E180" s="3">
        <v>11</v>
      </c>
      <c r="F180" s="3">
        <v>11</v>
      </c>
      <c r="G180" s="3">
        <v>0</v>
      </c>
      <c r="I180" t="s">
        <v>189</v>
      </c>
      <c r="J180" t="s">
        <v>231</v>
      </c>
      <c r="K180">
        <v>2</v>
      </c>
      <c r="L180">
        <v>0</v>
      </c>
      <c r="M180">
        <v>2</v>
      </c>
      <c r="N180">
        <v>2</v>
      </c>
      <c r="O180" s="54"/>
      <c r="P180" s="16"/>
      <c r="Q180" s="16"/>
    </row>
    <row r="181" spans="1:17" ht="13.8" x14ac:dyDescent="0.25">
      <c r="A181" s="3">
        <v>179</v>
      </c>
      <c r="B181" s="6" t="s">
        <v>194</v>
      </c>
      <c r="C181" s="3">
        <v>3</v>
      </c>
      <c r="D181" s="3">
        <v>3</v>
      </c>
      <c r="E181" s="3">
        <v>0</v>
      </c>
      <c r="F181" s="3">
        <v>0</v>
      </c>
      <c r="G181" s="3">
        <v>0</v>
      </c>
      <c r="I181" t="s">
        <v>190</v>
      </c>
      <c r="J181" t="s">
        <v>231</v>
      </c>
      <c r="K181">
        <v>2</v>
      </c>
      <c r="L181">
        <v>0</v>
      </c>
      <c r="M181">
        <v>2</v>
      </c>
      <c r="N181">
        <v>2</v>
      </c>
      <c r="O181" s="54"/>
      <c r="P181" s="16"/>
      <c r="Q181" s="16"/>
    </row>
    <row r="182" spans="1:17" ht="13.8" x14ac:dyDescent="0.25">
      <c r="A182" s="3">
        <v>180</v>
      </c>
      <c r="B182" s="6" t="s">
        <v>195</v>
      </c>
      <c r="C182" s="3">
        <v>2</v>
      </c>
      <c r="D182" s="3">
        <v>2</v>
      </c>
      <c r="E182" s="3">
        <v>0</v>
      </c>
      <c r="F182" s="3">
        <v>0</v>
      </c>
      <c r="G182" s="3">
        <v>0</v>
      </c>
      <c r="I182" t="s">
        <v>191</v>
      </c>
      <c r="J182" t="s">
        <v>231</v>
      </c>
      <c r="K182">
        <v>5</v>
      </c>
      <c r="L182">
        <v>1</v>
      </c>
      <c r="M182">
        <v>4</v>
      </c>
      <c r="N182">
        <v>4</v>
      </c>
      <c r="O182" s="54"/>
      <c r="P182" s="16"/>
      <c r="Q182" s="16"/>
    </row>
    <row r="183" spans="1:17" ht="13.8" x14ac:dyDescent="0.25">
      <c r="A183" s="3">
        <v>181</v>
      </c>
      <c r="B183" s="6" t="s">
        <v>196</v>
      </c>
      <c r="C183" s="3">
        <v>34</v>
      </c>
      <c r="D183" s="3">
        <v>6</v>
      </c>
      <c r="E183" s="3">
        <v>28</v>
      </c>
      <c r="F183" s="3">
        <v>28</v>
      </c>
      <c r="G183" s="3">
        <v>0</v>
      </c>
      <c r="I183" t="s">
        <v>192</v>
      </c>
      <c r="J183" t="s">
        <v>231</v>
      </c>
      <c r="K183">
        <v>3</v>
      </c>
      <c r="L183">
        <v>2</v>
      </c>
      <c r="M183">
        <v>1</v>
      </c>
      <c r="N183">
        <v>1</v>
      </c>
      <c r="O183" s="54"/>
      <c r="P183" s="16"/>
      <c r="Q183" s="16"/>
    </row>
    <row r="184" spans="1:17" ht="13.8" x14ac:dyDescent="0.25">
      <c r="A184" s="3">
        <v>182</v>
      </c>
      <c r="B184" s="6" t="s">
        <v>197</v>
      </c>
      <c r="C184" s="3">
        <v>7</v>
      </c>
      <c r="D184" s="3">
        <v>3</v>
      </c>
      <c r="E184" s="3">
        <v>4</v>
      </c>
      <c r="F184" s="3">
        <v>4</v>
      </c>
      <c r="G184" s="3">
        <v>0</v>
      </c>
      <c r="I184" t="s">
        <v>193</v>
      </c>
      <c r="J184" t="s">
        <v>231</v>
      </c>
      <c r="K184">
        <v>11</v>
      </c>
      <c r="L184">
        <v>0</v>
      </c>
      <c r="M184">
        <v>11</v>
      </c>
      <c r="N184">
        <v>11</v>
      </c>
      <c r="O184" s="54"/>
      <c r="P184" s="16"/>
      <c r="Q184" s="16"/>
    </row>
    <row r="185" spans="1:17" ht="13.8" x14ac:dyDescent="0.25">
      <c r="A185" s="3">
        <v>183</v>
      </c>
      <c r="B185" s="6" t="s">
        <v>198</v>
      </c>
      <c r="C185" s="3">
        <v>4</v>
      </c>
      <c r="D185" s="3">
        <v>0</v>
      </c>
      <c r="E185" s="3">
        <v>4</v>
      </c>
      <c r="F185" s="3">
        <v>4</v>
      </c>
      <c r="G185" s="3">
        <v>0</v>
      </c>
      <c r="I185" t="s">
        <v>194</v>
      </c>
      <c r="J185" t="s">
        <v>231</v>
      </c>
      <c r="K185">
        <v>3</v>
      </c>
      <c r="L185">
        <v>3</v>
      </c>
      <c r="M185">
        <v>0</v>
      </c>
      <c r="N185">
        <v>0</v>
      </c>
      <c r="O185" s="54"/>
      <c r="P185" s="16"/>
      <c r="Q185" s="16"/>
    </row>
    <row r="186" spans="1:17" ht="13.8" x14ac:dyDescent="0.25">
      <c r="A186" s="3">
        <v>184</v>
      </c>
      <c r="B186" s="6" t="s">
        <v>199</v>
      </c>
      <c r="C186" s="3">
        <v>2</v>
      </c>
      <c r="D186" s="3">
        <v>1</v>
      </c>
      <c r="E186" s="3">
        <v>1</v>
      </c>
      <c r="F186" s="3">
        <v>1</v>
      </c>
      <c r="G186" s="3">
        <v>0</v>
      </c>
      <c r="I186" t="s">
        <v>195</v>
      </c>
      <c r="J186" t="s">
        <v>231</v>
      </c>
      <c r="K186">
        <v>2</v>
      </c>
      <c r="L186">
        <v>2</v>
      </c>
      <c r="M186">
        <v>0</v>
      </c>
      <c r="N186">
        <v>0</v>
      </c>
      <c r="O186" s="54"/>
      <c r="P186" s="16"/>
      <c r="Q186" s="16"/>
    </row>
    <row r="187" spans="1:17" x14ac:dyDescent="0.25">
      <c r="I187" t="s">
        <v>196</v>
      </c>
      <c r="J187" t="s">
        <v>231</v>
      </c>
      <c r="K187">
        <v>34</v>
      </c>
      <c r="L187">
        <v>13</v>
      </c>
      <c r="M187">
        <v>21</v>
      </c>
      <c r="N187">
        <v>21</v>
      </c>
      <c r="O187" s="54"/>
      <c r="P187" s="16"/>
      <c r="Q187" s="16"/>
    </row>
    <row r="188" spans="1:17" x14ac:dyDescent="0.25">
      <c r="I188" t="s">
        <v>197</v>
      </c>
      <c r="J188" t="s">
        <v>231</v>
      </c>
      <c r="K188">
        <v>7</v>
      </c>
      <c r="L188">
        <v>6</v>
      </c>
      <c r="M188">
        <v>1</v>
      </c>
      <c r="N188">
        <v>1</v>
      </c>
      <c r="O188" s="54"/>
      <c r="P188" s="16"/>
      <c r="Q188" s="16"/>
    </row>
    <row r="189" spans="1:17" x14ac:dyDescent="0.25">
      <c r="I189" t="s">
        <v>198</v>
      </c>
      <c r="J189" t="s">
        <v>231</v>
      </c>
      <c r="K189">
        <v>4</v>
      </c>
      <c r="L189">
        <v>0</v>
      </c>
      <c r="M189">
        <v>4</v>
      </c>
      <c r="N189">
        <v>4</v>
      </c>
      <c r="O189" s="54"/>
      <c r="P189" s="16"/>
      <c r="Q189" s="16"/>
    </row>
    <row r="190" spans="1:17" x14ac:dyDescent="0.25">
      <c r="I190" t="s">
        <v>199</v>
      </c>
      <c r="J190" t="s">
        <v>231</v>
      </c>
      <c r="K190">
        <v>2</v>
      </c>
      <c r="L190">
        <v>1</v>
      </c>
      <c r="M190">
        <v>1</v>
      </c>
      <c r="N190">
        <v>1</v>
      </c>
      <c r="O190" s="54"/>
      <c r="P190" s="16"/>
      <c r="Q190" s="16"/>
    </row>
    <row r="191" spans="1:17" x14ac:dyDescent="0.25">
      <c r="N191">
        <f>SUM(N2:N190)</f>
        <v>2080</v>
      </c>
      <c r="O191" s="54"/>
      <c r="P191" s="16"/>
      <c r="Q191" s="16"/>
    </row>
    <row r="192" spans="1:17" x14ac:dyDescent="0.25">
      <c r="O192" s="54"/>
      <c r="P192" s="16"/>
      <c r="Q192" s="16"/>
    </row>
    <row r="193" spans="15:17" x14ac:dyDescent="0.25">
      <c r="O193" s="54"/>
      <c r="P193" s="16"/>
      <c r="Q193" s="24"/>
    </row>
    <row r="194" spans="15:17" x14ac:dyDescent="0.25">
      <c r="O194" s="54"/>
      <c r="P194" s="16"/>
      <c r="Q194" s="24"/>
    </row>
    <row r="195" spans="15:17" x14ac:dyDescent="0.25">
      <c r="O195" s="54"/>
      <c r="P195" s="16"/>
      <c r="Q195" s="24"/>
    </row>
    <row r="196" spans="15:17" x14ac:dyDescent="0.25">
      <c r="O196" s="54"/>
      <c r="P196" s="16"/>
    </row>
    <row r="197" spans="15:17" x14ac:dyDescent="0.25">
      <c r="O197" s="54"/>
      <c r="P197" s="16"/>
    </row>
    <row r="198" spans="15:17" x14ac:dyDescent="0.25">
      <c r="O198" s="54"/>
      <c r="P198" s="16"/>
    </row>
    <row r="199" spans="15:17" x14ac:dyDescent="0.25">
      <c r="O199" s="54"/>
      <c r="P199" s="16"/>
    </row>
    <row r="200" spans="15:17" x14ac:dyDescent="0.25">
      <c r="O200" s="54"/>
      <c r="P200" s="16"/>
    </row>
    <row r="201" spans="15:17" x14ac:dyDescent="0.25">
      <c r="O201" s="54"/>
      <c r="P201" s="16"/>
    </row>
    <row r="202" spans="15:17" x14ac:dyDescent="0.25">
      <c r="O202" s="54"/>
      <c r="P202" s="16"/>
    </row>
    <row r="203" spans="15:17" x14ac:dyDescent="0.25">
      <c r="O203" s="54"/>
      <c r="P203" s="16"/>
    </row>
    <row r="204" spans="15:17" x14ac:dyDescent="0.25">
      <c r="O204" s="54"/>
      <c r="P204" s="16"/>
    </row>
    <row r="205" spans="15:17" x14ac:dyDescent="0.25">
      <c r="O205" s="16"/>
      <c r="P205" s="16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243"/>
  <sheetViews>
    <sheetView topLeftCell="A34" zoomScale="98" zoomScaleNormal="98" workbookViewId="0">
      <selection activeCell="H37" sqref="H37"/>
    </sheetView>
  </sheetViews>
  <sheetFormatPr defaultRowHeight="13.2" x14ac:dyDescent="0.25"/>
  <cols>
    <col min="1" max="1" width="5.109375" customWidth="1"/>
    <col min="2" max="2" width="26.109375" customWidth="1"/>
    <col min="3" max="3" width="8" style="8" customWidth="1"/>
    <col min="4" max="4" width="12.33203125" style="8" customWidth="1"/>
    <col min="5" max="5" width="8.5546875" hidden="1" customWidth="1"/>
    <col min="6" max="6" width="8.5546875" style="14" hidden="1" customWidth="1"/>
    <col min="7" max="7" width="8" style="11" customWidth="1"/>
    <col min="8" max="8" width="12.33203125" style="11" customWidth="1"/>
    <col min="9" max="9" width="8.6640625" style="11" hidden="1" customWidth="1"/>
    <col min="10" max="10" width="8" style="11" customWidth="1"/>
    <col min="11" max="11" width="12.33203125" style="11" customWidth="1"/>
    <col min="12" max="12" width="8.5546875" style="11" hidden="1" customWidth="1"/>
    <col min="13" max="13" width="8" style="11" customWidth="1"/>
    <col min="14" max="14" width="15" style="11" customWidth="1"/>
    <col min="16" max="16" width="13.6640625" bestFit="1" customWidth="1"/>
    <col min="17" max="17" width="19.44140625" bestFit="1" customWidth="1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1"/>
    </row>
    <row r="6" spans="1:19" ht="4.5" customHeight="1" x14ac:dyDescent="0.25">
      <c r="A6" s="1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213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s="8" customFormat="1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26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/>
      <c r="D13" s="45">
        <f>C13*E13</f>
        <v>0</v>
      </c>
      <c r="E13" s="31"/>
      <c r="F13" s="31">
        <f t="shared" ref="F13:F14" si="0">IF(C13&gt;0,E13,I13)</f>
        <v>11000</v>
      </c>
      <c r="G13" s="32">
        <v>10</v>
      </c>
      <c r="H13" s="27">
        <v>110000</v>
      </c>
      <c r="I13" s="32">
        <f>IF(G13&gt;0,H13/G13,0)</f>
        <v>11000</v>
      </c>
      <c r="J13" s="33">
        <f>C13+G13-M13</f>
        <v>0</v>
      </c>
      <c r="K13" s="27">
        <f>J13*L13</f>
        <v>0</v>
      </c>
      <c r="L13" s="35">
        <f>IF(G13&gt;0,(D13+H13)/(C13+G13),F13)</f>
        <v>11000</v>
      </c>
      <c r="M13" s="32">
        <v>10</v>
      </c>
      <c r="N13" s="27">
        <f>M13*L13</f>
        <v>110000</v>
      </c>
      <c r="Q13" s="9"/>
    </row>
    <row r="14" spans="1:19" ht="15" customHeight="1" x14ac:dyDescent="0.25">
      <c r="A14" s="28">
        <v>2</v>
      </c>
      <c r="B14" s="29" t="s">
        <v>3</v>
      </c>
      <c r="C14" s="30"/>
      <c r="D14" s="45">
        <f t="shared" ref="D14:D76" si="1">C14*E14</f>
        <v>0</v>
      </c>
      <c r="E14" s="31"/>
      <c r="F14" s="31">
        <f t="shared" si="0"/>
        <v>2607.2916666666665</v>
      </c>
      <c r="G14" s="36">
        <v>96</v>
      </c>
      <c r="H14" s="27">
        <v>250300</v>
      </c>
      <c r="I14" s="32">
        <f>IF(G14&gt;0,H14/G14,0)</f>
        <v>2607.2916666666665</v>
      </c>
      <c r="J14" s="37">
        <f>C14+G14-M14</f>
        <v>96</v>
      </c>
      <c r="K14" s="27">
        <f t="shared" ref="K14:K76" si="2">J14*L14</f>
        <v>250300</v>
      </c>
      <c r="L14" s="35">
        <f t="shared" ref="L14:L77" si="3">IF(G14&gt;0,(D14+H14)/(C14+G14),F14)</f>
        <v>2607.2916666666665</v>
      </c>
      <c r="M14" s="32">
        <v>0</v>
      </c>
      <c r="N14" s="27">
        <f t="shared" ref="N14:N76" si="4">M14*L14</f>
        <v>0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v>6</v>
      </c>
      <c r="D15" s="45">
        <f t="shared" si="1"/>
        <v>13545</v>
      </c>
      <c r="E15" s="31">
        <v>2257.5</v>
      </c>
      <c r="F15" s="31">
        <f>IF(C15&gt;0,E15,I15)</f>
        <v>2257.5</v>
      </c>
      <c r="G15" s="32"/>
      <c r="H15" s="27"/>
      <c r="I15" s="32">
        <f t="shared" ref="I15:I77" si="5">IF(G15&gt;0,H15/G15,0)</f>
        <v>0</v>
      </c>
      <c r="J15" s="33">
        <f>C15+G15-M15</f>
        <v>6</v>
      </c>
      <c r="K15" s="27">
        <f t="shared" si="2"/>
        <v>13545</v>
      </c>
      <c r="L15" s="35">
        <f t="shared" si="3"/>
        <v>2257.5</v>
      </c>
      <c r="M15" s="32">
        <v>0</v>
      </c>
      <c r="N15" s="27">
        <f t="shared" si="4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v>5</v>
      </c>
      <c r="D16" s="45">
        <f t="shared" si="1"/>
        <v>91667</v>
      </c>
      <c r="E16" s="31">
        <v>18333.400000000001</v>
      </c>
      <c r="F16" s="31">
        <f t="shared" ref="F16:F79" si="6">IF(C16&gt;0,E16,I16)</f>
        <v>18333.400000000001</v>
      </c>
      <c r="G16" s="32">
        <v>12</v>
      </c>
      <c r="H16" s="27">
        <v>339000</v>
      </c>
      <c r="I16" s="32">
        <f>IF(G16&gt;0,H16/G16,0)</f>
        <v>28250</v>
      </c>
      <c r="J16" s="33">
        <f t="shared" ref="J16:J76" si="7">C16+G16-M16</f>
        <v>4</v>
      </c>
      <c r="K16" s="27">
        <f>J16*L16</f>
        <v>101333.41176470589</v>
      </c>
      <c r="L16" s="35">
        <f t="shared" si="3"/>
        <v>25333.352941176472</v>
      </c>
      <c r="M16" s="32">
        <v>13</v>
      </c>
      <c r="N16" s="27">
        <f>M16*L16</f>
        <v>329333.58823529416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v>26</v>
      </c>
      <c r="D17" s="45">
        <f t="shared" si="1"/>
        <v>260000</v>
      </c>
      <c r="E17" s="31">
        <v>10000</v>
      </c>
      <c r="F17" s="31">
        <f t="shared" si="6"/>
        <v>10000</v>
      </c>
      <c r="G17" s="32"/>
      <c r="H17" s="27"/>
      <c r="I17" s="32">
        <f t="shared" si="5"/>
        <v>0</v>
      </c>
      <c r="J17" s="33">
        <f t="shared" si="7"/>
        <v>11</v>
      </c>
      <c r="K17" s="27">
        <f t="shared" si="2"/>
        <v>110000</v>
      </c>
      <c r="L17" s="35">
        <f t="shared" si="3"/>
        <v>10000</v>
      </c>
      <c r="M17" s="32">
        <v>15</v>
      </c>
      <c r="N17" s="27">
        <f t="shared" si="4"/>
        <v>150000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v>89</v>
      </c>
      <c r="D18" s="45">
        <f t="shared" si="1"/>
        <v>476468</v>
      </c>
      <c r="E18" s="31">
        <v>5353.5730337078649</v>
      </c>
      <c r="F18" s="31">
        <f t="shared" si="6"/>
        <v>5353.5730337078649</v>
      </c>
      <c r="G18" s="32"/>
      <c r="H18" s="27"/>
      <c r="I18" s="32">
        <f t="shared" si="5"/>
        <v>0</v>
      </c>
      <c r="J18" s="33">
        <f t="shared" si="7"/>
        <v>5</v>
      </c>
      <c r="K18" s="27">
        <f t="shared" si="2"/>
        <v>26767.865168539323</v>
      </c>
      <c r="L18" s="35">
        <f t="shared" si="3"/>
        <v>5353.5730337078649</v>
      </c>
      <c r="M18" s="32">
        <v>84</v>
      </c>
      <c r="N18" s="27">
        <f t="shared" si="4"/>
        <v>449700.13483146066</v>
      </c>
      <c r="Q18" s="13"/>
    </row>
    <row r="19" spans="1:17" ht="15" customHeight="1" x14ac:dyDescent="0.25">
      <c r="A19" s="28">
        <v>7</v>
      </c>
      <c r="B19" s="29" t="s">
        <v>8</v>
      </c>
      <c r="C19" s="30">
        <v>4</v>
      </c>
      <c r="D19" s="45">
        <f t="shared" si="1"/>
        <v>3467</v>
      </c>
      <c r="E19" s="31">
        <v>866.75</v>
      </c>
      <c r="F19" s="31">
        <f t="shared" si="6"/>
        <v>866.75</v>
      </c>
      <c r="G19" s="32"/>
      <c r="H19" s="27"/>
      <c r="I19" s="32">
        <f t="shared" si="5"/>
        <v>0</v>
      </c>
      <c r="J19" s="33">
        <f t="shared" si="7"/>
        <v>4</v>
      </c>
      <c r="K19" s="27">
        <f t="shared" si="2"/>
        <v>3467</v>
      </c>
      <c r="L19" s="35">
        <f t="shared" si="3"/>
        <v>866.75</v>
      </c>
      <c r="M19" s="32">
        <v>0</v>
      </c>
      <c r="N19" s="27">
        <f t="shared" si="4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v>44</v>
      </c>
      <c r="D20" s="45">
        <f t="shared" si="1"/>
        <v>80667</v>
      </c>
      <c r="E20" s="31">
        <v>1833.340909090909</v>
      </c>
      <c r="F20" s="31">
        <f t="shared" si="6"/>
        <v>1833.340909090909</v>
      </c>
      <c r="G20" s="32">
        <v>48</v>
      </c>
      <c r="H20" s="27">
        <v>88000</v>
      </c>
      <c r="I20" s="32">
        <f t="shared" si="5"/>
        <v>1833.3333333333333</v>
      </c>
      <c r="J20" s="33">
        <f t="shared" si="7"/>
        <v>56</v>
      </c>
      <c r="K20" s="27">
        <f t="shared" si="2"/>
        <v>102666.86956521739</v>
      </c>
      <c r="L20" s="35">
        <f t="shared" si="3"/>
        <v>1833.3369565217392</v>
      </c>
      <c r="M20" s="32">
        <v>36</v>
      </c>
      <c r="N20" s="27">
        <f t="shared" si="4"/>
        <v>66000.130434782608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v>108</v>
      </c>
      <c r="D21" s="45">
        <f t="shared" si="1"/>
        <v>181694</v>
      </c>
      <c r="E21" s="31">
        <v>1682.351851851852</v>
      </c>
      <c r="F21" s="31">
        <f t="shared" si="6"/>
        <v>1682.351851851852</v>
      </c>
      <c r="G21" s="32"/>
      <c r="H21" s="27"/>
      <c r="I21" s="32">
        <f t="shared" si="5"/>
        <v>0</v>
      </c>
      <c r="J21" s="33">
        <f t="shared" si="7"/>
        <v>40</v>
      </c>
      <c r="K21" s="27">
        <f t="shared" si="2"/>
        <v>67294.074074074073</v>
      </c>
      <c r="L21" s="35">
        <f t="shared" si="3"/>
        <v>1682.351851851852</v>
      </c>
      <c r="M21" s="32">
        <v>68</v>
      </c>
      <c r="N21" s="27">
        <f t="shared" si="4"/>
        <v>114399.92592592593</v>
      </c>
      <c r="Q21" s="9"/>
    </row>
    <row r="22" spans="1:17" ht="15" customHeight="1" x14ac:dyDescent="0.25">
      <c r="A22" s="28">
        <v>10</v>
      </c>
      <c r="B22" s="29" t="s">
        <v>11</v>
      </c>
      <c r="C22" s="30">
        <v>4</v>
      </c>
      <c r="D22" s="45">
        <f t="shared" si="1"/>
        <v>26000</v>
      </c>
      <c r="E22" s="31">
        <v>6500</v>
      </c>
      <c r="F22" s="31">
        <f t="shared" si="6"/>
        <v>6500</v>
      </c>
      <c r="G22" s="32"/>
      <c r="H22" s="27"/>
      <c r="I22" s="32">
        <f t="shared" si="5"/>
        <v>0</v>
      </c>
      <c r="J22" s="33">
        <f t="shared" si="7"/>
        <v>1</v>
      </c>
      <c r="K22" s="27">
        <f t="shared" si="2"/>
        <v>6500</v>
      </c>
      <c r="L22" s="35">
        <f t="shared" si="3"/>
        <v>6500</v>
      </c>
      <c r="M22" s="32">
        <v>3</v>
      </c>
      <c r="N22" s="27">
        <f t="shared" si="4"/>
        <v>19500</v>
      </c>
      <c r="Q22" s="9"/>
    </row>
    <row r="23" spans="1:17" ht="15" customHeight="1" x14ac:dyDescent="0.25">
      <c r="A23" s="28">
        <v>11</v>
      </c>
      <c r="B23" s="29" t="s">
        <v>12</v>
      </c>
      <c r="C23" s="30">
        <v>3</v>
      </c>
      <c r="D23" s="45">
        <f t="shared" si="1"/>
        <v>54000</v>
      </c>
      <c r="E23" s="31">
        <v>18000</v>
      </c>
      <c r="F23" s="31">
        <f t="shared" si="6"/>
        <v>18000</v>
      </c>
      <c r="G23" s="32"/>
      <c r="H23" s="27"/>
      <c r="I23" s="32">
        <f t="shared" si="5"/>
        <v>0</v>
      </c>
      <c r="J23" s="33">
        <f t="shared" si="7"/>
        <v>0</v>
      </c>
      <c r="K23" s="27">
        <f t="shared" si="2"/>
        <v>0</v>
      </c>
      <c r="L23" s="35">
        <f t="shared" si="3"/>
        <v>18000</v>
      </c>
      <c r="M23" s="32">
        <v>3</v>
      </c>
      <c r="N23" s="27">
        <f t="shared" si="4"/>
        <v>54000</v>
      </c>
      <c r="Q23" s="9"/>
    </row>
    <row r="24" spans="1:17" ht="15" customHeight="1" x14ac:dyDescent="0.25">
      <c r="A24" s="28">
        <v>12</v>
      </c>
      <c r="B24" s="29" t="s">
        <v>13</v>
      </c>
      <c r="C24" s="30">
        <v>4</v>
      </c>
      <c r="D24" s="45">
        <f t="shared" si="1"/>
        <v>72000</v>
      </c>
      <c r="E24" s="31">
        <v>18000</v>
      </c>
      <c r="F24" s="31">
        <f t="shared" si="6"/>
        <v>18000</v>
      </c>
      <c r="G24" s="32"/>
      <c r="H24" s="27"/>
      <c r="I24" s="32">
        <f t="shared" si="5"/>
        <v>0</v>
      </c>
      <c r="J24" s="33">
        <f t="shared" si="7"/>
        <v>1</v>
      </c>
      <c r="K24" s="27">
        <f t="shared" si="2"/>
        <v>18000</v>
      </c>
      <c r="L24" s="35">
        <f t="shared" si="3"/>
        <v>18000</v>
      </c>
      <c r="M24" s="32">
        <v>3</v>
      </c>
      <c r="N24" s="27">
        <f t="shared" si="4"/>
        <v>54000</v>
      </c>
      <c r="Q24" s="9"/>
    </row>
    <row r="25" spans="1:17" ht="15" customHeight="1" x14ac:dyDescent="0.25">
      <c r="A25" s="28">
        <v>13</v>
      </c>
      <c r="B25" s="29" t="s">
        <v>14</v>
      </c>
      <c r="C25" s="30">
        <v>4</v>
      </c>
      <c r="D25" s="45">
        <f t="shared" si="1"/>
        <v>72000</v>
      </c>
      <c r="E25" s="31">
        <v>18000</v>
      </c>
      <c r="F25" s="31">
        <f t="shared" si="6"/>
        <v>18000</v>
      </c>
      <c r="G25" s="32"/>
      <c r="H25" s="27"/>
      <c r="I25" s="32">
        <f t="shared" si="5"/>
        <v>0</v>
      </c>
      <c r="J25" s="33">
        <f t="shared" si="7"/>
        <v>0</v>
      </c>
      <c r="K25" s="27">
        <f t="shared" si="2"/>
        <v>0</v>
      </c>
      <c r="L25" s="35">
        <f t="shared" si="3"/>
        <v>18000</v>
      </c>
      <c r="M25" s="32">
        <v>4</v>
      </c>
      <c r="N25" s="27">
        <f t="shared" si="4"/>
        <v>72000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v>4</v>
      </c>
      <c r="D26" s="45">
        <f t="shared" si="1"/>
        <v>72000</v>
      </c>
      <c r="E26" s="31">
        <v>18000</v>
      </c>
      <c r="F26" s="31">
        <f t="shared" si="6"/>
        <v>18000</v>
      </c>
      <c r="G26" s="32"/>
      <c r="H26" s="27"/>
      <c r="I26" s="32">
        <f t="shared" si="5"/>
        <v>0</v>
      </c>
      <c r="J26" s="33">
        <f t="shared" si="7"/>
        <v>0</v>
      </c>
      <c r="K26" s="27">
        <f t="shared" si="2"/>
        <v>0</v>
      </c>
      <c r="L26" s="35">
        <f t="shared" si="3"/>
        <v>18000</v>
      </c>
      <c r="M26" s="32">
        <v>4</v>
      </c>
      <c r="N26" s="27">
        <f t="shared" si="4"/>
        <v>72000</v>
      </c>
      <c r="Q26" s="9"/>
    </row>
    <row r="27" spans="1:17" ht="15" customHeight="1" x14ac:dyDescent="0.25">
      <c r="A27" s="28">
        <v>15</v>
      </c>
      <c r="B27" s="29" t="s">
        <v>16</v>
      </c>
      <c r="C27" s="30">
        <v>1</v>
      </c>
      <c r="D27" s="45">
        <f t="shared" si="1"/>
        <v>18000</v>
      </c>
      <c r="E27" s="31">
        <v>18000</v>
      </c>
      <c r="F27" s="31">
        <f t="shared" si="6"/>
        <v>18000</v>
      </c>
      <c r="G27" s="32">
        <v>3</v>
      </c>
      <c r="H27" s="27">
        <v>54000</v>
      </c>
      <c r="I27" s="32">
        <f t="shared" si="5"/>
        <v>18000</v>
      </c>
      <c r="J27" s="33">
        <f t="shared" si="7"/>
        <v>0</v>
      </c>
      <c r="K27" s="27">
        <f t="shared" si="2"/>
        <v>0</v>
      </c>
      <c r="L27" s="35">
        <f t="shared" si="3"/>
        <v>18000</v>
      </c>
      <c r="M27" s="32">
        <v>4</v>
      </c>
      <c r="N27" s="27">
        <f t="shared" si="4"/>
        <v>72000</v>
      </c>
      <c r="Q27" s="9"/>
    </row>
    <row r="28" spans="1:17" ht="15" customHeight="1" x14ac:dyDescent="0.25">
      <c r="A28" s="28">
        <v>16</v>
      </c>
      <c r="B28" s="29" t="s">
        <v>17</v>
      </c>
      <c r="C28" s="30">
        <v>20</v>
      </c>
      <c r="D28" s="45">
        <f t="shared" si="1"/>
        <v>152857</v>
      </c>
      <c r="E28" s="31">
        <v>7642.85</v>
      </c>
      <c r="F28" s="31">
        <f t="shared" si="6"/>
        <v>7642.85</v>
      </c>
      <c r="G28" s="32"/>
      <c r="H28" s="27"/>
      <c r="I28" s="32">
        <f t="shared" si="5"/>
        <v>0</v>
      </c>
      <c r="J28" s="33">
        <f t="shared" si="7"/>
        <v>6</v>
      </c>
      <c r="K28" s="27">
        <f t="shared" si="2"/>
        <v>45857.100000000006</v>
      </c>
      <c r="L28" s="35">
        <f t="shared" si="3"/>
        <v>7642.85</v>
      </c>
      <c r="M28" s="32">
        <v>14</v>
      </c>
      <c r="N28" s="27">
        <f t="shared" si="4"/>
        <v>106999.90000000001</v>
      </c>
      <c r="Q28" s="9"/>
    </row>
    <row r="29" spans="1:17" ht="15" customHeight="1" x14ac:dyDescent="0.25">
      <c r="A29" s="28">
        <v>17</v>
      </c>
      <c r="B29" s="29" t="s">
        <v>18</v>
      </c>
      <c r="C29" s="30">
        <v>13</v>
      </c>
      <c r="D29" s="45">
        <f t="shared" si="1"/>
        <v>105300</v>
      </c>
      <c r="E29" s="31">
        <v>8100</v>
      </c>
      <c r="F29" s="31">
        <f t="shared" si="6"/>
        <v>8100</v>
      </c>
      <c r="G29" s="32"/>
      <c r="H29" s="27"/>
      <c r="I29" s="32">
        <f t="shared" si="5"/>
        <v>0</v>
      </c>
      <c r="J29" s="33">
        <f t="shared" si="7"/>
        <v>8</v>
      </c>
      <c r="K29" s="27">
        <f t="shared" si="2"/>
        <v>64800</v>
      </c>
      <c r="L29" s="35">
        <f t="shared" si="3"/>
        <v>8100</v>
      </c>
      <c r="M29" s="32">
        <v>5</v>
      </c>
      <c r="N29" s="27">
        <f t="shared" si="4"/>
        <v>40500</v>
      </c>
      <c r="Q29" s="9"/>
    </row>
    <row r="30" spans="1:17" ht="15" customHeight="1" x14ac:dyDescent="0.25">
      <c r="A30" s="28">
        <v>18</v>
      </c>
      <c r="B30" s="29" t="s">
        <v>19</v>
      </c>
      <c r="C30" s="30">
        <v>28</v>
      </c>
      <c r="D30" s="45">
        <f t="shared" si="1"/>
        <v>105438</v>
      </c>
      <c r="E30" s="31">
        <v>3765.6428571428573</v>
      </c>
      <c r="F30" s="31">
        <f t="shared" si="6"/>
        <v>3765.6428571428573</v>
      </c>
      <c r="G30" s="32"/>
      <c r="H30" s="27"/>
      <c r="I30" s="32">
        <f t="shared" si="5"/>
        <v>0</v>
      </c>
      <c r="J30" s="33">
        <f t="shared" si="7"/>
        <v>0</v>
      </c>
      <c r="K30" s="27">
        <f t="shared" si="2"/>
        <v>0</v>
      </c>
      <c r="L30" s="35">
        <f t="shared" si="3"/>
        <v>3765.6428571428573</v>
      </c>
      <c r="M30" s="32">
        <v>28</v>
      </c>
      <c r="N30" s="27">
        <f t="shared" si="4"/>
        <v>105438</v>
      </c>
      <c r="Q30" s="9"/>
    </row>
    <row r="31" spans="1:17" ht="15" customHeight="1" x14ac:dyDescent="0.25">
      <c r="A31" s="28">
        <v>19</v>
      </c>
      <c r="B31" s="29" t="s">
        <v>20</v>
      </c>
      <c r="C31" s="30">
        <v>10</v>
      </c>
      <c r="D31" s="45">
        <f t="shared" si="1"/>
        <v>68750</v>
      </c>
      <c r="E31" s="31">
        <v>6875</v>
      </c>
      <c r="F31" s="31">
        <f t="shared" si="6"/>
        <v>6875</v>
      </c>
      <c r="G31" s="32"/>
      <c r="H31" s="27"/>
      <c r="I31" s="32">
        <f t="shared" si="5"/>
        <v>0</v>
      </c>
      <c r="J31" s="33">
        <f t="shared" si="7"/>
        <v>5</v>
      </c>
      <c r="K31" s="27">
        <f t="shared" si="2"/>
        <v>34375</v>
      </c>
      <c r="L31" s="35">
        <f t="shared" si="3"/>
        <v>6875</v>
      </c>
      <c r="M31" s="32">
        <v>5</v>
      </c>
      <c r="N31" s="27">
        <f t="shared" si="4"/>
        <v>34375</v>
      </c>
      <c r="Q31" s="9"/>
    </row>
    <row r="32" spans="1:17" ht="15" customHeight="1" x14ac:dyDescent="0.25">
      <c r="A32" s="28">
        <v>20</v>
      </c>
      <c r="B32" s="29" t="s">
        <v>21</v>
      </c>
      <c r="C32" s="30">
        <v>4</v>
      </c>
      <c r="D32" s="45">
        <f t="shared" si="1"/>
        <v>6733</v>
      </c>
      <c r="E32" s="31">
        <v>1683.25</v>
      </c>
      <c r="F32" s="31">
        <f t="shared" si="6"/>
        <v>1683.25</v>
      </c>
      <c r="G32" s="32"/>
      <c r="H32" s="27"/>
      <c r="I32" s="32">
        <f t="shared" si="5"/>
        <v>0</v>
      </c>
      <c r="J32" s="33">
        <f t="shared" si="7"/>
        <v>3</v>
      </c>
      <c r="K32" s="27">
        <f t="shared" si="2"/>
        <v>5049.75</v>
      </c>
      <c r="L32" s="35">
        <f t="shared" si="3"/>
        <v>1683.25</v>
      </c>
      <c r="M32" s="32">
        <v>1</v>
      </c>
      <c r="N32" s="27">
        <f t="shared" si="4"/>
        <v>1683.25</v>
      </c>
      <c r="Q32" s="9"/>
    </row>
    <row r="33" spans="1:17" ht="15" customHeight="1" x14ac:dyDescent="0.25">
      <c r="A33" s="28">
        <v>21</v>
      </c>
      <c r="B33" s="29" t="s">
        <v>22</v>
      </c>
      <c r="C33" s="30"/>
      <c r="D33" s="45">
        <f t="shared" si="1"/>
        <v>0</v>
      </c>
      <c r="E33" s="31">
        <v>9000</v>
      </c>
      <c r="F33" s="31">
        <f t="shared" si="6"/>
        <v>9000</v>
      </c>
      <c r="G33" s="32">
        <v>4</v>
      </c>
      <c r="H33" s="27">
        <v>36000</v>
      </c>
      <c r="I33" s="32">
        <f t="shared" si="5"/>
        <v>9000</v>
      </c>
      <c r="J33" s="33">
        <f t="shared" si="7"/>
        <v>0</v>
      </c>
      <c r="K33" s="27">
        <f t="shared" si="2"/>
        <v>0</v>
      </c>
      <c r="L33" s="35">
        <f t="shared" si="3"/>
        <v>9000</v>
      </c>
      <c r="M33" s="32">
        <v>4</v>
      </c>
      <c r="N33" s="27">
        <f t="shared" si="4"/>
        <v>36000</v>
      </c>
      <c r="Q33" s="9"/>
    </row>
    <row r="34" spans="1:17" ht="15" customHeight="1" x14ac:dyDescent="0.25">
      <c r="A34" s="28">
        <v>22</v>
      </c>
      <c r="B34" s="29" t="s">
        <v>23</v>
      </c>
      <c r="C34" s="30"/>
      <c r="D34" s="45">
        <f t="shared" si="1"/>
        <v>0</v>
      </c>
      <c r="E34" s="31">
        <v>8500</v>
      </c>
      <c r="F34" s="31">
        <f t="shared" si="6"/>
        <v>0</v>
      </c>
      <c r="G34" s="32"/>
      <c r="H34" s="27"/>
      <c r="I34" s="32">
        <f t="shared" si="5"/>
        <v>0</v>
      </c>
      <c r="J34" s="33">
        <f t="shared" si="7"/>
        <v>0</v>
      </c>
      <c r="K34" s="27">
        <f t="shared" si="2"/>
        <v>0</v>
      </c>
      <c r="L34" s="35">
        <f t="shared" si="3"/>
        <v>0</v>
      </c>
      <c r="M34" s="32">
        <v>0</v>
      </c>
      <c r="N34" s="27">
        <f t="shared" si="4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/>
      <c r="D35" s="45">
        <f t="shared" si="1"/>
        <v>0</v>
      </c>
      <c r="E35" s="31">
        <v>100000</v>
      </c>
      <c r="F35" s="31">
        <f t="shared" si="6"/>
        <v>0</v>
      </c>
      <c r="G35" s="32"/>
      <c r="H35" s="27"/>
      <c r="I35" s="32">
        <f t="shared" si="5"/>
        <v>0</v>
      </c>
      <c r="J35" s="33">
        <f t="shared" si="7"/>
        <v>0</v>
      </c>
      <c r="K35" s="27">
        <f t="shared" si="2"/>
        <v>0</v>
      </c>
      <c r="L35" s="35">
        <f t="shared" si="3"/>
        <v>0</v>
      </c>
      <c r="M35" s="32">
        <v>0</v>
      </c>
      <c r="N35" s="27">
        <f t="shared" si="4"/>
        <v>0</v>
      </c>
      <c r="Q35" s="9"/>
    </row>
    <row r="36" spans="1:17" ht="15" customHeight="1" x14ac:dyDescent="0.25">
      <c r="A36" s="28">
        <v>24</v>
      </c>
      <c r="B36" s="29" t="s">
        <v>214</v>
      </c>
      <c r="C36" s="30"/>
      <c r="D36" s="45">
        <f t="shared" si="1"/>
        <v>0</v>
      </c>
      <c r="E36" s="31">
        <v>33000</v>
      </c>
      <c r="F36" s="31">
        <f t="shared" si="6"/>
        <v>0</v>
      </c>
      <c r="G36" s="32"/>
      <c r="H36" s="27"/>
      <c r="I36" s="32">
        <f t="shared" si="5"/>
        <v>0</v>
      </c>
      <c r="J36" s="33">
        <f t="shared" si="7"/>
        <v>0</v>
      </c>
      <c r="K36" s="27">
        <f t="shared" si="2"/>
        <v>0</v>
      </c>
      <c r="L36" s="35">
        <f t="shared" si="3"/>
        <v>0</v>
      </c>
      <c r="M36" s="32">
        <v>0</v>
      </c>
      <c r="N36" s="27">
        <f t="shared" si="4"/>
        <v>0</v>
      </c>
      <c r="Q36" s="9"/>
    </row>
    <row r="37" spans="1:17" ht="15" customHeight="1" x14ac:dyDescent="0.25">
      <c r="A37" s="28">
        <v>25</v>
      </c>
      <c r="B37" s="29" t="s">
        <v>25</v>
      </c>
      <c r="C37" s="30">
        <v>12</v>
      </c>
      <c r="D37" s="45">
        <f t="shared" si="1"/>
        <v>156141</v>
      </c>
      <c r="E37" s="31">
        <v>13011.75</v>
      </c>
      <c r="F37" s="31">
        <f t="shared" si="6"/>
        <v>13011.75</v>
      </c>
      <c r="G37" s="32"/>
      <c r="H37" s="27"/>
      <c r="I37" s="32">
        <f t="shared" si="5"/>
        <v>0</v>
      </c>
      <c r="J37" s="33">
        <f t="shared" si="7"/>
        <v>2</v>
      </c>
      <c r="K37" s="27">
        <f t="shared" si="2"/>
        <v>26023.5</v>
      </c>
      <c r="L37" s="35">
        <f t="shared" si="3"/>
        <v>13011.75</v>
      </c>
      <c r="M37" s="32">
        <v>10</v>
      </c>
      <c r="N37" s="27">
        <f t="shared" si="4"/>
        <v>130117.5</v>
      </c>
      <c r="Q37" s="9"/>
    </row>
    <row r="38" spans="1:17" ht="15" customHeight="1" x14ac:dyDescent="0.25">
      <c r="A38" s="28">
        <v>26</v>
      </c>
      <c r="B38" s="29" t="s">
        <v>26</v>
      </c>
      <c r="C38" s="30">
        <v>27</v>
      </c>
      <c r="D38" s="45">
        <f t="shared" si="1"/>
        <v>628100</v>
      </c>
      <c r="E38" s="31">
        <v>23262.962962962964</v>
      </c>
      <c r="F38" s="31">
        <f t="shared" si="6"/>
        <v>23262.962962962964</v>
      </c>
      <c r="G38" s="38"/>
      <c r="H38" s="27"/>
      <c r="I38" s="32">
        <f t="shared" si="5"/>
        <v>0</v>
      </c>
      <c r="J38" s="33">
        <f t="shared" si="7"/>
        <v>0</v>
      </c>
      <c r="K38" s="27">
        <f t="shared" si="2"/>
        <v>0</v>
      </c>
      <c r="L38" s="35">
        <f t="shared" si="3"/>
        <v>23262.962962962964</v>
      </c>
      <c r="M38" s="32">
        <v>27</v>
      </c>
      <c r="N38" s="27">
        <f t="shared" si="4"/>
        <v>628100</v>
      </c>
      <c r="Q38" s="9"/>
    </row>
    <row r="39" spans="1:17" ht="15" customHeight="1" x14ac:dyDescent="0.25">
      <c r="A39" s="28">
        <v>27</v>
      </c>
      <c r="B39" s="29" t="s">
        <v>27</v>
      </c>
      <c r="C39" s="30">
        <v>9</v>
      </c>
      <c r="D39" s="45">
        <f t="shared" si="1"/>
        <v>272773</v>
      </c>
      <c r="E39" s="31">
        <v>30308.111111111109</v>
      </c>
      <c r="F39" s="31">
        <f t="shared" si="6"/>
        <v>30308.111111111109</v>
      </c>
      <c r="G39" s="32"/>
      <c r="H39" s="27"/>
      <c r="I39" s="32">
        <f t="shared" si="5"/>
        <v>0</v>
      </c>
      <c r="J39" s="33">
        <f t="shared" si="7"/>
        <v>1</v>
      </c>
      <c r="K39" s="27">
        <f t="shared" si="2"/>
        <v>30308.111111111109</v>
      </c>
      <c r="L39" s="35">
        <f t="shared" si="3"/>
        <v>30308.111111111109</v>
      </c>
      <c r="M39" s="32">
        <v>8</v>
      </c>
      <c r="N39" s="27">
        <f t="shared" si="4"/>
        <v>242464.88888888888</v>
      </c>
      <c r="Q39" s="9"/>
    </row>
    <row r="40" spans="1:17" ht="15" customHeight="1" x14ac:dyDescent="0.25">
      <c r="A40" s="28">
        <v>28</v>
      </c>
      <c r="B40" s="29" t="s">
        <v>28</v>
      </c>
      <c r="C40" s="30">
        <v>12</v>
      </c>
      <c r="D40" s="45">
        <f t="shared" si="1"/>
        <v>220000</v>
      </c>
      <c r="E40" s="31">
        <v>18333.333333333332</v>
      </c>
      <c r="F40" s="31">
        <f t="shared" si="6"/>
        <v>18333.333333333332</v>
      </c>
      <c r="G40" s="32"/>
      <c r="H40" s="27"/>
      <c r="I40" s="32">
        <f t="shared" si="5"/>
        <v>0</v>
      </c>
      <c r="J40" s="33">
        <f t="shared" si="7"/>
        <v>7</v>
      </c>
      <c r="K40" s="27">
        <f t="shared" si="2"/>
        <v>128333.33333333333</v>
      </c>
      <c r="L40" s="35">
        <f t="shared" si="3"/>
        <v>18333.333333333332</v>
      </c>
      <c r="M40" s="32">
        <v>5</v>
      </c>
      <c r="N40" s="27">
        <f t="shared" si="4"/>
        <v>91666.666666666657</v>
      </c>
      <c r="Q40" s="9"/>
    </row>
    <row r="41" spans="1:17" ht="15" customHeight="1" x14ac:dyDescent="0.25">
      <c r="A41" s="28">
        <v>29</v>
      </c>
      <c r="B41" s="29" t="s">
        <v>29</v>
      </c>
      <c r="C41" s="30"/>
      <c r="D41" s="45">
        <f t="shared" si="1"/>
        <v>0</v>
      </c>
      <c r="E41" s="31">
        <v>9000</v>
      </c>
      <c r="F41" s="31">
        <f t="shared" si="6"/>
        <v>0</v>
      </c>
      <c r="G41" s="32"/>
      <c r="H41" s="27"/>
      <c r="I41" s="32">
        <f t="shared" si="5"/>
        <v>0</v>
      </c>
      <c r="J41" s="33">
        <f t="shared" si="7"/>
        <v>0</v>
      </c>
      <c r="K41" s="27">
        <f t="shared" si="2"/>
        <v>0</v>
      </c>
      <c r="L41" s="35">
        <f t="shared" si="3"/>
        <v>0</v>
      </c>
      <c r="M41" s="32">
        <v>0</v>
      </c>
      <c r="N41" s="27">
        <f t="shared" si="4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v>12</v>
      </c>
      <c r="D42" s="45">
        <f t="shared" si="1"/>
        <v>132000</v>
      </c>
      <c r="E42" s="31">
        <v>11000</v>
      </c>
      <c r="F42" s="31">
        <f t="shared" si="6"/>
        <v>11000</v>
      </c>
      <c r="G42" s="32"/>
      <c r="H42" s="27"/>
      <c r="I42" s="32">
        <f t="shared" si="5"/>
        <v>0</v>
      </c>
      <c r="J42" s="33">
        <f t="shared" si="7"/>
        <v>3</v>
      </c>
      <c r="K42" s="27">
        <f t="shared" si="2"/>
        <v>33000</v>
      </c>
      <c r="L42" s="35">
        <f t="shared" si="3"/>
        <v>11000</v>
      </c>
      <c r="M42" s="32">
        <v>9</v>
      </c>
      <c r="N42" s="27">
        <f t="shared" si="4"/>
        <v>99000</v>
      </c>
      <c r="Q42" s="9"/>
    </row>
    <row r="43" spans="1:17" ht="15" customHeight="1" x14ac:dyDescent="0.25">
      <c r="A43" s="28">
        <v>31</v>
      </c>
      <c r="B43" s="29" t="s">
        <v>31</v>
      </c>
      <c r="C43" s="30">
        <v>18</v>
      </c>
      <c r="D43" s="45">
        <f t="shared" si="1"/>
        <v>47925</v>
      </c>
      <c r="E43" s="31">
        <v>2662.5</v>
      </c>
      <c r="F43" s="31">
        <f t="shared" si="6"/>
        <v>2662.5</v>
      </c>
      <c r="G43" s="32"/>
      <c r="H43" s="27"/>
      <c r="I43" s="32">
        <f t="shared" si="5"/>
        <v>0</v>
      </c>
      <c r="J43" s="33">
        <f t="shared" si="7"/>
        <v>5</v>
      </c>
      <c r="K43" s="27">
        <f t="shared" si="2"/>
        <v>13312.5</v>
      </c>
      <c r="L43" s="35">
        <f t="shared" si="3"/>
        <v>2662.5</v>
      </c>
      <c r="M43" s="32">
        <v>13</v>
      </c>
      <c r="N43" s="27">
        <f t="shared" si="4"/>
        <v>34612.5</v>
      </c>
      <c r="Q43" s="9"/>
    </row>
    <row r="44" spans="1:17" ht="15" customHeight="1" x14ac:dyDescent="0.25">
      <c r="A44" s="28">
        <v>32</v>
      </c>
      <c r="B44" s="29" t="s">
        <v>32</v>
      </c>
      <c r="C44" s="30">
        <v>46</v>
      </c>
      <c r="D44" s="45">
        <f t="shared" si="1"/>
        <v>483958</v>
      </c>
      <c r="E44" s="31">
        <v>10520.826086956522</v>
      </c>
      <c r="F44" s="31">
        <f t="shared" si="6"/>
        <v>10520.826086956522</v>
      </c>
      <c r="G44" s="32"/>
      <c r="H44" s="27"/>
      <c r="I44" s="32">
        <f t="shared" si="5"/>
        <v>0</v>
      </c>
      <c r="J44" s="33">
        <f t="shared" si="7"/>
        <v>5</v>
      </c>
      <c r="K44" s="27">
        <f t="shared" si="2"/>
        <v>52604.130434782608</v>
      </c>
      <c r="L44" s="35">
        <f t="shared" si="3"/>
        <v>10520.826086956522</v>
      </c>
      <c r="M44" s="32">
        <v>41</v>
      </c>
      <c r="N44" s="27">
        <f t="shared" si="4"/>
        <v>431353.86956521741</v>
      </c>
      <c r="Q44" s="9"/>
    </row>
    <row r="45" spans="1:17" ht="15" customHeight="1" x14ac:dyDescent="0.25">
      <c r="A45" s="28">
        <v>33</v>
      </c>
      <c r="B45" s="29" t="s">
        <v>33</v>
      </c>
      <c r="C45" s="30"/>
      <c r="D45" s="45">
        <f t="shared" si="1"/>
        <v>0</v>
      </c>
      <c r="E45" s="31">
        <v>8500</v>
      </c>
      <c r="F45" s="31">
        <f t="shared" si="6"/>
        <v>0</v>
      </c>
      <c r="G45" s="32"/>
      <c r="H45" s="27"/>
      <c r="I45" s="32">
        <f t="shared" si="5"/>
        <v>0</v>
      </c>
      <c r="J45" s="33">
        <f t="shared" si="7"/>
        <v>0</v>
      </c>
      <c r="K45" s="27">
        <f t="shared" si="2"/>
        <v>0</v>
      </c>
      <c r="L45" s="35">
        <f t="shared" si="3"/>
        <v>0</v>
      </c>
      <c r="M45" s="32">
        <v>0</v>
      </c>
      <c r="N45" s="27">
        <f t="shared" si="4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/>
      <c r="D46" s="45">
        <f t="shared" si="1"/>
        <v>0</v>
      </c>
      <c r="E46" s="31">
        <v>100000</v>
      </c>
      <c r="F46" s="31">
        <f t="shared" si="6"/>
        <v>0</v>
      </c>
      <c r="G46" s="32"/>
      <c r="H46" s="27"/>
      <c r="I46" s="32">
        <f t="shared" si="5"/>
        <v>0</v>
      </c>
      <c r="J46" s="33">
        <f t="shared" si="7"/>
        <v>0</v>
      </c>
      <c r="K46" s="27">
        <f t="shared" si="2"/>
        <v>0</v>
      </c>
      <c r="L46" s="35">
        <f t="shared" si="3"/>
        <v>0</v>
      </c>
      <c r="M46" s="32">
        <v>0</v>
      </c>
      <c r="N46" s="27">
        <f t="shared" si="4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/>
      <c r="D47" s="45">
        <f t="shared" si="1"/>
        <v>0</v>
      </c>
      <c r="E47" s="31">
        <v>33000</v>
      </c>
      <c r="F47" s="31">
        <f t="shared" si="6"/>
        <v>0</v>
      </c>
      <c r="G47" s="32"/>
      <c r="H47" s="27"/>
      <c r="I47" s="32">
        <f t="shared" si="5"/>
        <v>0</v>
      </c>
      <c r="J47" s="33">
        <f t="shared" si="7"/>
        <v>0</v>
      </c>
      <c r="K47" s="27">
        <f t="shared" si="2"/>
        <v>0</v>
      </c>
      <c r="L47" s="35">
        <f t="shared" si="3"/>
        <v>0</v>
      </c>
      <c r="M47" s="32">
        <v>0</v>
      </c>
      <c r="N47" s="27">
        <f t="shared" si="4"/>
        <v>0</v>
      </c>
      <c r="Q47" s="9"/>
    </row>
    <row r="48" spans="1:17" ht="15" customHeight="1" x14ac:dyDescent="0.25">
      <c r="A48" s="28">
        <v>36</v>
      </c>
      <c r="B48" s="29" t="s">
        <v>35</v>
      </c>
      <c r="C48" s="30">
        <v>28</v>
      </c>
      <c r="D48" s="45">
        <f t="shared" si="1"/>
        <v>459999.95999999996</v>
      </c>
      <c r="E48" s="31">
        <v>16428.57</v>
      </c>
      <c r="F48" s="31">
        <f t="shared" si="6"/>
        <v>16428.57</v>
      </c>
      <c r="G48" s="32"/>
      <c r="H48" s="27"/>
      <c r="I48" s="32">
        <f t="shared" si="5"/>
        <v>0</v>
      </c>
      <c r="J48" s="33">
        <f t="shared" si="7"/>
        <v>0</v>
      </c>
      <c r="K48" s="27">
        <f t="shared" si="2"/>
        <v>0</v>
      </c>
      <c r="L48" s="35">
        <f t="shared" si="3"/>
        <v>16428.57</v>
      </c>
      <c r="M48" s="32">
        <v>28</v>
      </c>
      <c r="N48" s="27">
        <f t="shared" si="4"/>
        <v>459999.95999999996</v>
      </c>
      <c r="Q48" s="9"/>
    </row>
    <row r="49" spans="1:17" ht="15" customHeight="1" x14ac:dyDescent="0.25">
      <c r="A49" s="28">
        <v>37</v>
      </c>
      <c r="B49" s="29" t="s">
        <v>36</v>
      </c>
      <c r="C49" s="30">
        <v>10</v>
      </c>
      <c r="D49" s="45">
        <f t="shared" si="1"/>
        <v>54071</v>
      </c>
      <c r="E49" s="31">
        <v>5407.1</v>
      </c>
      <c r="F49" s="31">
        <f t="shared" si="6"/>
        <v>5407.1</v>
      </c>
      <c r="G49" s="32"/>
      <c r="H49" s="27"/>
      <c r="I49" s="32">
        <f t="shared" si="5"/>
        <v>0</v>
      </c>
      <c r="J49" s="33">
        <f t="shared" si="7"/>
        <v>1</v>
      </c>
      <c r="K49" s="27">
        <f t="shared" si="2"/>
        <v>5407.1</v>
      </c>
      <c r="L49" s="35">
        <f t="shared" si="3"/>
        <v>5407.1</v>
      </c>
      <c r="M49" s="32">
        <v>9</v>
      </c>
      <c r="N49" s="27">
        <f t="shared" si="4"/>
        <v>48663.9</v>
      </c>
      <c r="Q49" s="9"/>
    </row>
    <row r="50" spans="1:17" ht="15" customHeight="1" x14ac:dyDescent="0.25">
      <c r="A50" s="28">
        <v>38</v>
      </c>
      <c r="B50" s="29" t="s">
        <v>37</v>
      </c>
      <c r="C50" s="30">
        <v>62</v>
      </c>
      <c r="D50" s="45">
        <f t="shared" si="1"/>
        <v>516666.99999999994</v>
      </c>
      <c r="E50" s="31">
        <v>8333.3387096774186</v>
      </c>
      <c r="F50" s="31">
        <f t="shared" si="6"/>
        <v>8333.3387096774186</v>
      </c>
      <c r="G50" s="32"/>
      <c r="H50" s="27"/>
      <c r="I50" s="32">
        <f t="shared" si="5"/>
        <v>0</v>
      </c>
      <c r="J50" s="33">
        <f t="shared" si="7"/>
        <v>13</v>
      </c>
      <c r="K50" s="27">
        <f t="shared" si="2"/>
        <v>108333.40322580644</v>
      </c>
      <c r="L50" s="35">
        <f t="shared" si="3"/>
        <v>8333.3387096774186</v>
      </c>
      <c r="M50" s="32">
        <v>49</v>
      </c>
      <c r="N50" s="27">
        <f t="shared" si="4"/>
        <v>408333.59677419352</v>
      </c>
      <c r="Q50" s="9"/>
    </row>
    <row r="51" spans="1:17" ht="15" customHeight="1" x14ac:dyDescent="0.25">
      <c r="A51" s="28">
        <v>39</v>
      </c>
      <c r="B51" s="29" t="s">
        <v>38</v>
      </c>
      <c r="C51" s="30"/>
      <c r="D51" s="45">
        <f t="shared" si="1"/>
        <v>0</v>
      </c>
      <c r="E51" s="31">
        <v>35333</v>
      </c>
      <c r="F51" s="31">
        <f t="shared" si="6"/>
        <v>35333.333333333336</v>
      </c>
      <c r="G51" s="32">
        <v>6</v>
      </c>
      <c r="H51" s="27">
        <v>212000</v>
      </c>
      <c r="I51" s="32">
        <f t="shared" si="5"/>
        <v>35333.333333333336</v>
      </c>
      <c r="J51" s="33">
        <f t="shared" si="7"/>
        <v>2</v>
      </c>
      <c r="K51" s="27">
        <f t="shared" si="2"/>
        <v>70666.666666666672</v>
      </c>
      <c r="L51" s="35">
        <f t="shared" si="3"/>
        <v>35333.333333333336</v>
      </c>
      <c r="M51" s="32">
        <v>4</v>
      </c>
      <c r="N51" s="27">
        <f t="shared" si="4"/>
        <v>141333.33333333334</v>
      </c>
      <c r="Q51" s="9"/>
    </row>
    <row r="52" spans="1:17" ht="15" customHeight="1" x14ac:dyDescent="0.25">
      <c r="A52" s="28">
        <v>40</v>
      </c>
      <c r="B52" s="29" t="s">
        <v>39</v>
      </c>
      <c r="C52" s="30">
        <v>2</v>
      </c>
      <c r="D52" s="45">
        <f t="shared" si="1"/>
        <v>29650</v>
      </c>
      <c r="E52" s="31">
        <v>14825</v>
      </c>
      <c r="F52" s="31">
        <f t="shared" si="6"/>
        <v>14825</v>
      </c>
      <c r="G52" s="32"/>
      <c r="H52" s="27"/>
      <c r="I52" s="32">
        <f t="shared" si="5"/>
        <v>0</v>
      </c>
      <c r="J52" s="33">
        <f t="shared" si="7"/>
        <v>1</v>
      </c>
      <c r="K52" s="27">
        <f t="shared" si="2"/>
        <v>14825</v>
      </c>
      <c r="L52" s="35">
        <f t="shared" si="3"/>
        <v>14825</v>
      </c>
      <c r="M52" s="32">
        <v>1</v>
      </c>
      <c r="N52" s="27">
        <f t="shared" si="4"/>
        <v>14825</v>
      </c>
      <c r="Q52" s="9"/>
    </row>
    <row r="53" spans="1:17" ht="15" customHeight="1" x14ac:dyDescent="0.25">
      <c r="A53" s="28">
        <v>41</v>
      </c>
      <c r="B53" s="29" t="s">
        <v>40</v>
      </c>
      <c r="C53" s="30">
        <v>4</v>
      </c>
      <c r="D53" s="45">
        <f t="shared" si="1"/>
        <v>12667</v>
      </c>
      <c r="E53" s="31">
        <v>3166.75</v>
      </c>
      <c r="F53" s="31">
        <f t="shared" si="6"/>
        <v>3166.75</v>
      </c>
      <c r="G53" s="32"/>
      <c r="H53" s="27"/>
      <c r="I53" s="32">
        <f t="shared" si="5"/>
        <v>0</v>
      </c>
      <c r="J53" s="33">
        <f t="shared" si="7"/>
        <v>0</v>
      </c>
      <c r="K53" s="27">
        <f t="shared" si="2"/>
        <v>0</v>
      </c>
      <c r="L53" s="35">
        <f t="shared" si="3"/>
        <v>3166.75</v>
      </c>
      <c r="M53" s="32">
        <v>4</v>
      </c>
      <c r="N53" s="27">
        <f t="shared" si="4"/>
        <v>12667</v>
      </c>
      <c r="Q53" s="9"/>
    </row>
    <row r="54" spans="1:17" ht="15" customHeight="1" x14ac:dyDescent="0.25">
      <c r="A54" s="28">
        <v>42</v>
      </c>
      <c r="B54" s="29" t="s">
        <v>41</v>
      </c>
      <c r="C54" s="30">
        <v>5</v>
      </c>
      <c r="D54" s="45">
        <f t="shared" si="1"/>
        <v>28250</v>
      </c>
      <c r="E54" s="31">
        <v>5650</v>
      </c>
      <c r="F54" s="31">
        <f t="shared" si="6"/>
        <v>5650</v>
      </c>
      <c r="G54" s="32"/>
      <c r="H54" s="27"/>
      <c r="I54" s="32">
        <f t="shared" si="5"/>
        <v>0</v>
      </c>
      <c r="J54" s="33">
        <f t="shared" si="7"/>
        <v>0</v>
      </c>
      <c r="K54" s="27">
        <f t="shared" si="2"/>
        <v>0</v>
      </c>
      <c r="L54" s="35">
        <f t="shared" si="3"/>
        <v>5650</v>
      </c>
      <c r="M54" s="32">
        <v>5</v>
      </c>
      <c r="N54" s="27">
        <f t="shared" si="4"/>
        <v>28250</v>
      </c>
      <c r="Q54" s="9"/>
    </row>
    <row r="55" spans="1:17" ht="15" customHeight="1" x14ac:dyDescent="0.25">
      <c r="A55" s="28">
        <v>43</v>
      </c>
      <c r="B55" s="29" t="s">
        <v>42</v>
      </c>
      <c r="C55" s="30"/>
      <c r="D55" s="45">
        <f t="shared" si="1"/>
        <v>0</v>
      </c>
      <c r="E55" s="31">
        <v>17500</v>
      </c>
      <c r="F55" s="31">
        <f t="shared" si="6"/>
        <v>0</v>
      </c>
      <c r="G55" s="32"/>
      <c r="H55" s="27"/>
      <c r="I55" s="32">
        <f t="shared" si="5"/>
        <v>0</v>
      </c>
      <c r="J55" s="33">
        <f t="shared" si="7"/>
        <v>0</v>
      </c>
      <c r="K55" s="27">
        <f t="shared" si="2"/>
        <v>0</v>
      </c>
      <c r="L55" s="35">
        <f t="shared" si="3"/>
        <v>0</v>
      </c>
      <c r="M55" s="32">
        <v>0</v>
      </c>
      <c r="N55" s="27">
        <f t="shared" si="4"/>
        <v>0</v>
      </c>
      <c r="Q55" s="9"/>
    </row>
    <row r="56" spans="1:17" ht="15" customHeight="1" x14ac:dyDescent="0.25">
      <c r="A56" s="28">
        <v>44</v>
      </c>
      <c r="B56" s="29" t="s">
        <v>43</v>
      </c>
      <c r="C56" s="30">
        <v>11</v>
      </c>
      <c r="D56" s="45">
        <f t="shared" si="1"/>
        <v>192500</v>
      </c>
      <c r="E56" s="31">
        <v>17500</v>
      </c>
      <c r="F56" s="31">
        <f t="shared" si="6"/>
        <v>17500</v>
      </c>
      <c r="G56" s="32"/>
      <c r="H56" s="27"/>
      <c r="I56" s="32">
        <f t="shared" si="5"/>
        <v>0</v>
      </c>
      <c r="J56" s="33">
        <f t="shared" si="7"/>
        <v>6</v>
      </c>
      <c r="K56" s="27">
        <f t="shared" si="2"/>
        <v>105000</v>
      </c>
      <c r="L56" s="35">
        <f t="shared" si="3"/>
        <v>17500</v>
      </c>
      <c r="M56" s="32">
        <v>5</v>
      </c>
      <c r="N56" s="27">
        <f t="shared" si="4"/>
        <v>87500</v>
      </c>
      <c r="Q56" s="9"/>
    </row>
    <row r="57" spans="1:17" ht="15" customHeight="1" x14ac:dyDescent="0.25">
      <c r="A57" s="28">
        <v>45</v>
      </c>
      <c r="B57" s="29" t="s">
        <v>44</v>
      </c>
      <c r="C57" s="30"/>
      <c r="D57" s="45">
        <f t="shared" si="1"/>
        <v>0</v>
      </c>
      <c r="E57" s="31">
        <v>35000</v>
      </c>
      <c r="F57" s="31">
        <f t="shared" si="6"/>
        <v>0</v>
      </c>
      <c r="G57" s="32"/>
      <c r="H57" s="27"/>
      <c r="I57" s="32">
        <f t="shared" si="5"/>
        <v>0</v>
      </c>
      <c r="J57" s="33">
        <f t="shared" si="7"/>
        <v>0</v>
      </c>
      <c r="K57" s="27">
        <f t="shared" si="2"/>
        <v>0</v>
      </c>
      <c r="L57" s="35">
        <f t="shared" si="3"/>
        <v>0</v>
      </c>
      <c r="M57" s="32">
        <v>0</v>
      </c>
      <c r="N57" s="27">
        <f t="shared" si="4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v>38</v>
      </c>
      <c r="D58" s="45">
        <f t="shared" si="1"/>
        <v>171000</v>
      </c>
      <c r="E58" s="31">
        <v>4500</v>
      </c>
      <c r="F58" s="31">
        <f t="shared" si="6"/>
        <v>4500</v>
      </c>
      <c r="G58" s="32"/>
      <c r="H58" s="27"/>
      <c r="I58" s="32">
        <f t="shared" si="5"/>
        <v>0</v>
      </c>
      <c r="J58" s="33">
        <f t="shared" si="7"/>
        <v>6</v>
      </c>
      <c r="K58" s="27">
        <f t="shared" si="2"/>
        <v>27000</v>
      </c>
      <c r="L58" s="35">
        <f t="shared" si="3"/>
        <v>4500</v>
      </c>
      <c r="M58" s="32">
        <v>32</v>
      </c>
      <c r="N58" s="27">
        <f t="shared" si="4"/>
        <v>144000</v>
      </c>
      <c r="Q58" s="9"/>
    </row>
    <row r="59" spans="1:17" ht="15" customHeight="1" x14ac:dyDescent="0.25">
      <c r="A59" s="28">
        <v>47</v>
      </c>
      <c r="B59" s="29" t="s">
        <v>46</v>
      </c>
      <c r="C59" s="30"/>
      <c r="D59" s="45">
        <f t="shared" si="1"/>
        <v>0</v>
      </c>
      <c r="E59" s="31">
        <v>2000</v>
      </c>
      <c r="F59" s="31">
        <f t="shared" si="6"/>
        <v>2000</v>
      </c>
      <c r="G59" s="32">
        <v>14</v>
      </c>
      <c r="H59" s="27">
        <v>28000</v>
      </c>
      <c r="I59" s="32">
        <f t="shared" si="5"/>
        <v>2000</v>
      </c>
      <c r="J59" s="33">
        <f t="shared" si="7"/>
        <v>0</v>
      </c>
      <c r="K59" s="27">
        <f t="shared" si="2"/>
        <v>0</v>
      </c>
      <c r="L59" s="35">
        <f t="shared" si="3"/>
        <v>2000</v>
      </c>
      <c r="M59" s="32">
        <v>14</v>
      </c>
      <c r="N59" s="27">
        <f t="shared" si="4"/>
        <v>28000</v>
      </c>
      <c r="Q59" s="9"/>
    </row>
    <row r="60" spans="1:17" ht="15" customHeight="1" x14ac:dyDescent="0.25">
      <c r="A60" s="28">
        <v>48</v>
      </c>
      <c r="B60" s="29" t="s">
        <v>47</v>
      </c>
      <c r="C60" s="30"/>
      <c r="D60" s="45">
        <f t="shared" si="1"/>
        <v>0</v>
      </c>
      <c r="E60" s="31">
        <v>3000</v>
      </c>
      <c r="F60" s="31">
        <f t="shared" si="6"/>
        <v>3000</v>
      </c>
      <c r="G60" s="32">
        <v>2</v>
      </c>
      <c r="H60" s="27">
        <v>6000</v>
      </c>
      <c r="I60" s="32">
        <f t="shared" si="5"/>
        <v>3000</v>
      </c>
      <c r="J60" s="33">
        <f t="shared" si="7"/>
        <v>0</v>
      </c>
      <c r="K60" s="27">
        <f t="shared" si="2"/>
        <v>0</v>
      </c>
      <c r="L60" s="35">
        <f t="shared" si="3"/>
        <v>3000</v>
      </c>
      <c r="M60" s="32">
        <v>2</v>
      </c>
      <c r="N60" s="27">
        <f t="shared" si="4"/>
        <v>6000</v>
      </c>
      <c r="Q60" s="9"/>
    </row>
    <row r="61" spans="1:17" ht="15" customHeight="1" x14ac:dyDescent="0.25">
      <c r="A61" s="28">
        <v>50</v>
      </c>
      <c r="B61" s="29" t="s">
        <v>48</v>
      </c>
      <c r="C61" s="30">
        <v>11</v>
      </c>
      <c r="D61" s="45">
        <f t="shared" si="1"/>
        <v>52021</v>
      </c>
      <c r="E61" s="31">
        <v>4729.181818181818</v>
      </c>
      <c r="F61" s="31">
        <f t="shared" si="6"/>
        <v>4729.181818181818</v>
      </c>
      <c r="G61" s="32">
        <v>24</v>
      </c>
      <c r="H61" s="27">
        <v>120800</v>
      </c>
      <c r="I61" s="32">
        <f t="shared" si="5"/>
        <v>5033.333333333333</v>
      </c>
      <c r="J61" s="33">
        <f t="shared" si="7"/>
        <v>19</v>
      </c>
      <c r="K61" s="27">
        <f t="shared" si="2"/>
        <v>93817.114285714284</v>
      </c>
      <c r="L61" s="35">
        <f t="shared" si="3"/>
        <v>4937.7428571428572</v>
      </c>
      <c r="M61" s="32">
        <v>16</v>
      </c>
      <c r="N61" s="27">
        <f t="shared" si="4"/>
        <v>79003.885714285716</v>
      </c>
      <c r="Q61" s="9"/>
    </row>
    <row r="62" spans="1:17" ht="15" customHeight="1" x14ac:dyDescent="0.25">
      <c r="A62" s="28">
        <v>51</v>
      </c>
      <c r="B62" s="29" t="s">
        <v>49</v>
      </c>
      <c r="C62" s="30">
        <v>10</v>
      </c>
      <c r="D62" s="45">
        <f t="shared" si="1"/>
        <v>177833</v>
      </c>
      <c r="E62" s="31">
        <v>17783.3</v>
      </c>
      <c r="F62" s="31">
        <f t="shared" si="6"/>
        <v>17783.3</v>
      </c>
      <c r="G62" s="32"/>
      <c r="H62" s="27"/>
      <c r="I62" s="32">
        <f t="shared" si="5"/>
        <v>0</v>
      </c>
      <c r="J62" s="33">
        <f t="shared" si="7"/>
        <v>9</v>
      </c>
      <c r="K62" s="27">
        <f t="shared" si="2"/>
        <v>160049.69999999998</v>
      </c>
      <c r="L62" s="35">
        <f t="shared" si="3"/>
        <v>17783.3</v>
      </c>
      <c r="M62" s="32">
        <v>1</v>
      </c>
      <c r="N62" s="27">
        <f t="shared" si="4"/>
        <v>17783.3</v>
      </c>
      <c r="Q62" s="9"/>
    </row>
    <row r="63" spans="1:17" ht="15" customHeight="1" x14ac:dyDescent="0.25">
      <c r="A63" s="28">
        <v>52</v>
      </c>
      <c r="B63" s="29" t="s">
        <v>50</v>
      </c>
      <c r="C63" s="30">
        <v>8</v>
      </c>
      <c r="D63" s="45">
        <f t="shared" si="1"/>
        <v>515445</v>
      </c>
      <c r="E63" s="31">
        <v>64430.625</v>
      </c>
      <c r="F63" s="31">
        <f t="shared" si="6"/>
        <v>64430.625</v>
      </c>
      <c r="G63" s="32">
        <v>100</v>
      </c>
      <c r="H63" s="27">
        <v>1660000</v>
      </c>
      <c r="I63" s="32">
        <f t="shared" si="5"/>
        <v>16600</v>
      </c>
      <c r="J63" s="33">
        <f t="shared" si="7"/>
        <v>49</v>
      </c>
      <c r="K63" s="27">
        <f t="shared" si="2"/>
        <v>987007.45370370371</v>
      </c>
      <c r="L63" s="35">
        <f t="shared" si="3"/>
        <v>20143.009259259259</v>
      </c>
      <c r="M63" s="32">
        <v>59</v>
      </c>
      <c r="N63" s="27">
        <f t="shared" si="4"/>
        <v>1188437.5462962962</v>
      </c>
      <c r="Q63" s="9"/>
    </row>
    <row r="64" spans="1:17" ht="15" customHeight="1" x14ac:dyDescent="0.25">
      <c r="A64" s="28">
        <v>53</v>
      </c>
      <c r="B64" s="29" t="s">
        <v>51</v>
      </c>
      <c r="C64" s="30">
        <v>47</v>
      </c>
      <c r="D64" s="45">
        <f t="shared" si="1"/>
        <v>215417</v>
      </c>
      <c r="E64" s="31">
        <v>4583.3404255319147</v>
      </c>
      <c r="F64" s="31">
        <f t="shared" si="6"/>
        <v>4583.3404255319147</v>
      </c>
      <c r="G64" s="32"/>
      <c r="H64" s="27"/>
      <c r="I64" s="32">
        <f t="shared" si="5"/>
        <v>0</v>
      </c>
      <c r="J64" s="33">
        <f t="shared" si="7"/>
        <v>20</v>
      </c>
      <c r="K64" s="27">
        <f t="shared" si="2"/>
        <v>91666.808510638293</v>
      </c>
      <c r="L64" s="35">
        <f t="shared" si="3"/>
        <v>4583.3404255319147</v>
      </c>
      <c r="M64" s="32">
        <v>27</v>
      </c>
      <c r="N64" s="27">
        <f t="shared" si="4"/>
        <v>123750.19148936169</v>
      </c>
      <c r="Q64" s="9"/>
    </row>
    <row r="65" spans="1:17" ht="15" customHeight="1" x14ac:dyDescent="0.25">
      <c r="A65" s="28">
        <v>54</v>
      </c>
      <c r="B65" s="29" t="s">
        <v>52</v>
      </c>
      <c r="C65" s="30">
        <v>3</v>
      </c>
      <c r="D65" s="45">
        <f t="shared" si="1"/>
        <v>450000</v>
      </c>
      <c r="E65" s="31">
        <v>150000</v>
      </c>
      <c r="F65" s="31">
        <f t="shared" si="6"/>
        <v>150000</v>
      </c>
      <c r="G65" s="32">
        <v>3</v>
      </c>
      <c r="H65" s="27">
        <v>465000</v>
      </c>
      <c r="I65" s="32">
        <f t="shared" si="5"/>
        <v>155000</v>
      </c>
      <c r="J65" s="33">
        <f t="shared" si="7"/>
        <v>5</v>
      </c>
      <c r="K65" s="27">
        <f t="shared" si="2"/>
        <v>762500</v>
      </c>
      <c r="L65" s="35">
        <f t="shared" si="3"/>
        <v>152500</v>
      </c>
      <c r="M65" s="32">
        <v>1</v>
      </c>
      <c r="N65" s="27">
        <f t="shared" si="4"/>
        <v>152500</v>
      </c>
      <c r="Q65" s="9"/>
    </row>
    <row r="66" spans="1:17" ht="15" customHeight="1" x14ac:dyDescent="0.25">
      <c r="A66" s="28">
        <v>55</v>
      </c>
      <c r="B66" s="29" t="s">
        <v>53</v>
      </c>
      <c r="C66" s="30">
        <v>5</v>
      </c>
      <c r="D66" s="45">
        <f t="shared" si="1"/>
        <v>1500000</v>
      </c>
      <c r="E66" s="31">
        <v>300000</v>
      </c>
      <c r="F66" s="31">
        <f t="shared" si="6"/>
        <v>300000</v>
      </c>
      <c r="G66" s="32">
        <v>3</v>
      </c>
      <c r="H66" s="27">
        <v>924000</v>
      </c>
      <c r="I66" s="32">
        <f t="shared" si="5"/>
        <v>308000</v>
      </c>
      <c r="J66" s="33">
        <f t="shared" si="7"/>
        <v>4</v>
      </c>
      <c r="K66" s="27">
        <f t="shared" si="2"/>
        <v>1212000</v>
      </c>
      <c r="L66" s="35">
        <f t="shared" si="3"/>
        <v>303000</v>
      </c>
      <c r="M66" s="32">
        <v>4</v>
      </c>
      <c r="N66" s="27">
        <f t="shared" si="4"/>
        <v>1212000</v>
      </c>
      <c r="Q66" s="9"/>
    </row>
    <row r="67" spans="1:17" ht="15" customHeight="1" x14ac:dyDescent="0.25">
      <c r="A67" s="28">
        <v>56</v>
      </c>
      <c r="B67" s="29" t="s">
        <v>54</v>
      </c>
      <c r="C67" s="30">
        <v>12</v>
      </c>
      <c r="D67" s="45">
        <f t="shared" si="1"/>
        <v>210000</v>
      </c>
      <c r="E67" s="31">
        <v>17500</v>
      </c>
      <c r="F67" s="31">
        <f t="shared" si="6"/>
        <v>17500</v>
      </c>
      <c r="G67" s="32"/>
      <c r="H67" s="27"/>
      <c r="I67" s="32">
        <f t="shared" si="5"/>
        <v>0</v>
      </c>
      <c r="J67" s="33">
        <f t="shared" si="7"/>
        <v>1</v>
      </c>
      <c r="K67" s="27">
        <f t="shared" si="2"/>
        <v>17500</v>
      </c>
      <c r="L67" s="35">
        <f t="shared" si="3"/>
        <v>17500</v>
      </c>
      <c r="M67" s="32">
        <v>11</v>
      </c>
      <c r="N67" s="27">
        <f t="shared" si="4"/>
        <v>192500</v>
      </c>
      <c r="Q67" s="9"/>
    </row>
    <row r="68" spans="1:17" ht="15" customHeight="1" x14ac:dyDescent="0.25">
      <c r="A68" s="28">
        <v>57</v>
      </c>
      <c r="B68" s="29" t="s">
        <v>55</v>
      </c>
      <c r="C68" s="30">
        <v>3</v>
      </c>
      <c r="D68" s="45">
        <f t="shared" si="1"/>
        <v>103500</v>
      </c>
      <c r="E68" s="31">
        <v>34500</v>
      </c>
      <c r="F68" s="31">
        <f t="shared" si="6"/>
        <v>34500</v>
      </c>
      <c r="G68" s="32">
        <v>6</v>
      </c>
      <c r="H68" s="27">
        <v>207000</v>
      </c>
      <c r="I68" s="32">
        <f t="shared" si="5"/>
        <v>34500</v>
      </c>
      <c r="J68" s="33">
        <f t="shared" si="7"/>
        <v>7</v>
      </c>
      <c r="K68" s="27">
        <f t="shared" si="2"/>
        <v>241500</v>
      </c>
      <c r="L68" s="35">
        <f t="shared" si="3"/>
        <v>34500</v>
      </c>
      <c r="M68" s="32">
        <v>2</v>
      </c>
      <c r="N68" s="27">
        <f t="shared" si="4"/>
        <v>69000</v>
      </c>
      <c r="Q68" s="9"/>
    </row>
    <row r="69" spans="1:17" ht="15" customHeight="1" x14ac:dyDescent="0.25">
      <c r="A69" s="28">
        <v>58</v>
      </c>
      <c r="B69" s="29" t="s">
        <v>56</v>
      </c>
      <c r="C69" s="30">
        <v>33</v>
      </c>
      <c r="D69" s="45">
        <f t="shared" si="1"/>
        <v>214235</v>
      </c>
      <c r="E69" s="31">
        <v>6491.969696969697</v>
      </c>
      <c r="F69" s="31">
        <f t="shared" si="6"/>
        <v>6491.969696969697</v>
      </c>
      <c r="G69" s="32"/>
      <c r="H69" s="27"/>
      <c r="I69" s="32">
        <f t="shared" si="5"/>
        <v>0</v>
      </c>
      <c r="J69" s="33">
        <f t="shared" si="7"/>
        <v>2</v>
      </c>
      <c r="K69" s="27">
        <f t="shared" si="2"/>
        <v>12983.939393939394</v>
      </c>
      <c r="L69" s="35">
        <f t="shared" si="3"/>
        <v>6491.969696969697</v>
      </c>
      <c r="M69" s="32">
        <v>31</v>
      </c>
      <c r="N69" s="27">
        <f t="shared" si="4"/>
        <v>201251.06060606061</v>
      </c>
      <c r="Q69" s="9"/>
    </row>
    <row r="70" spans="1:17" ht="15" customHeight="1" x14ac:dyDescent="0.25">
      <c r="A70" s="28">
        <v>59</v>
      </c>
      <c r="B70" s="29" t="s">
        <v>57</v>
      </c>
      <c r="C70" s="30"/>
      <c r="D70" s="45">
        <f t="shared" si="1"/>
        <v>0</v>
      </c>
      <c r="E70" s="31">
        <v>15000</v>
      </c>
      <c r="F70" s="31">
        <f t="shared" si="6"/>
        <v>0</v>
      </c>
      <c r="G70" s="32"/>
      <c r="H70" s="27"/>
      <c r="I70" s="32">
        <f t="shared" si="5"/>
        <v>0</v>
      </c>
      <c r="J70" s="33">
        <f t="shared" si="7"/>
        <v>0</v>
      </c>
      <c r="K70" s="27">
        <f t="shared" si="2"/>
        <v>0</v>
      </c>
      <c r="L70" s="35">
        <f t="shared" si="3"/>
        <v>0</v>
      </c>
      <c r="M70" s="32">
        <v>0</v>
      </c>
      <c r="N70" s="27">
        <f t="shared" si="4"/>
        <v>0</v>
      </c>
      <c r="Q70" s="9"/>
    </row>
    <row r="71" spans="1:17" ht="15" customHeight="1" x14ac:dyDescent="0.25">
      <c r="A71" s="28">
        <v>60</v>
      </c>
      <c r="B71" s="29" t="s">
        <v>58</v>
      </c>
      <c r="C71" s="30">
        <v>5</v>
      </c>
      <c r="D71" s="45">
        <f t="shared" si="1"/>
        <v>14125</v>
      </c>
      <c r="E71" s="31">
        <v>2825</v>
      </c>
      <c r="F71" s="31">
        <f t="shared" si="6"/>
        <v>2825</v>
      </c>
      <c r="G71" s="32">
        <v>240</v>
      </c>
      <c r="H71" s="27">
        <v>678000</v>
      </c>
      <c r="I71" s="32">
        <f t="shared" si="5"/>
        <v>2825</v>
      </c>
      <c r="J71" s="33">
        <f t="shared" si="7"/>
        <v>119</v>
      </c>
      <c r="K71" s="27">
        <f t="shared" si="2"/>
        <v>336175</v>
      </c>
      <c r="L71" s="35">
        <f t="shared" si="3"/>
        <v>2825</v>
      </c>
      <c r="M71" s="32">
        <v>126</v>
      </c>
      <c r="N71" s="27">
        <f t="shared" si="4"/>
        <v>355950</v>
      </c>
      <c r="Q71" s="9"/>
    </row>
    <row r="72" spans="1:17" ht="15" customHeight="1" x14ac:dyDescent="0.25">
      <c r="A72" s="28">
        <v>61</v>
      </c>
      <c r="B72" s="29" t="s">
        <v>59</v>
      </c>
      <c r="C72" s="30">
        <v>78</v>
      </c>
      <c r="D72" s="45">
        <f t="shared" si="1"/>
        <v>222300</v>
      </c>
      <c r="E72" s="31">
        <v>2850</v>
      </c>
      <c r="F72" s="31">
        <f t="shared" si="6"/>
        <v>2850</v>
      </c>
      <c r="G72" s="32"/>
      <c r="H72" s="27"/>
      <c r="I72" s="32">
        <f t="shared" si="5"/>
        <v>0</v>
      </c>
      <c r="J72" s="33">
        <f t="shared" si="7"/>
        <v>34</v>
      </c>
      <c r="K72" s="27">
        <f t="shared" si="2"/>
        <v>96900</v>
      </c>
      <c r="L72" s="35">
        <f t="shared" si="3"/>
        <v>2850</v>
      </c>
      <c r="M72" s="32">
        <v>44</v>
      </c>
      <c r="N72" s="27">
        <f t="shared" si="4"/>
        <v>125400</v>
      </c>
      <c r="Q72" s="9"/>
    </row>
    <row r="73" spans="1:17" ht="15" customHeight="1" x14ac:dyDescent="0.25">
      <c r="A73" s="28">
        <v>62</v>
      </c>
      <c r="B73" s="29" t="s">
        <v>60</v>
      </c>
      <c r="C73" s="30">
        <v>62</v>
      </c>
      <c r="D73" s="45">
        <f t="shared" si="1"/>
        <v>176700</v>
      </c>
      <c r="E73" s="31">
        <v>2850</v>
      </c>
      <c r="F73" s="31">
        <f t="shared" si="6"/>
        <v>2850</v>
      </c>
      <c r="G73" s="32">
        <v>80</v>
      </c>
      <c r="H73" s="27">
        <v>220000</v>
      </c>
      <c r="I73" s="32">
        <f t="shared" si="5"/>
        <v>2750</v>
      </c>
      <c r="J73" s="33">
        <f t="shared" si="7"/>
        <v>40</v>
      </c>
      <c r="K73" s="27">
        <f t="shared" si="2"/>
        <v>111746.47887323942</v>
      </c>
      <c r="L73" s="35">
        <f t="shared" si="3"/>
        <v>2793.6619718309857</v>
      </c>
      <c r="M73" s="32">
        <v>102</v>
      </c>
      <c r="N73" s="27">
        <f t="shared" si="4"/>
        <v>284953.52112676052</v>
      </c>
      <c r="Q73" s="9"/>
    </row>
    <row r="74" spans="1:17" ht="15" customHeight="1" x14ac:dyDescent="0.25">
      <c r="A74" s="28">
        <v>63</v>
      </c>
      <c r="B74" s="29" t="s">
        <v>61</v>
      </c>
      <c r="C74" s="30">
        <v>108</v>
      </c>
      <c r="D74" s="45">
        <f t="shared" si="1"/>
        <v>268287</v>
      </c>
      <c r="E74" s="31">
        <v>2484.1388888888887</v>
      </c>
      <c r="F74" s="31">
        <f t="shared" si="6"/>
        <v>2484.1388888888887</v>
      </c>
      <c r="G74" s="32">
        <v>80</v>
      </c>
      <c r="H74" s="27">
        <v>226000</v>
      </c>
      <c r="I74" s="32">
        <f t="shared" si="5"/>
        <v>2825</v>
      </c>
      <c r="J74" s="33">
        <f t="shared" si="7"/>
        <v>102</v>
      </c>
      <c r="K74" s="27">
        <f t="shared" si="2"/>
        <v>268176.98936170212</v>
      </c>
      <c r="L74" s="35">
        <f t="shared" si="3"/>
        <v>2629.1861702127658</v>
      </c>
      <c r="M74" s="32">
        <v>86</v>
      </c>
      <c r="N74" s="27">
        <f t="shared" si="4"/>
        <v>226110.01063829786</v>
      </c>
      <c r="Q74" s="9"/>
    </row>
    <row r="75" spans="1:17" ht="15" customHeight="1" x14ac:dyDescent="0.25">
      <c r="A75" s="28">
        <v>64</v>
      </c>
      <c r="B75" s="29" t="s">
        <v>62</v>
      </c>
      <c r="C75" s="30"/>
      <c r="D75" s="45">
        <f t="shared" si="1"/>
        <v>0</v>
      </c>
      <c r="E75" s="31">
        <v>16500</v>
      </c>
      <c r="F75" s="31">
        <f t="shared" si="6"/>
        <v>0</v>
      </c>
      <c r="G75" s="32"/>
      <c r="H75" s="27"/>
      <c r="I75" s="32">
        <f t="shared" si="5"/>
        <v>0</v>
      </c>
      <c r="J75" s="33">
        <f t="shared" si="7"/>
        <v>0</v>
      </c>
      <c r="K75" s="27">
        <f t="shared" si="2"/>
        <v>0</v>
      </c>
      <c r="L75" s="35">
        <f t="shared" si="3"/>
        <v>0</v>
      </c>
      <c r="M75" s="32">
        <v>0</v>
      </c>
      <c r="N75" s="27">
        <f t="shared" si="4"/>
        <v>0</v>
      </c>
      <c r="Q75" s="9"/>
    </row>
    <row r="76" spans="1:17" ht="15" customHeight="1" x14ac:dyDescent="0.25">
      <c r="A76" s="28">
        <v>65</v>
      </c>
      <c r="B76" s="29" t="s">
        <v>63</v>
      </c>
      <c r="C76" s="30">
        <v>1</v>
      </c>
      <c r="D76" s="45">
        <f t="shared" si="1"/>
        <v>7970</v>
      </c>
      <c r="E76" s="31">
        <v>7970</v>
      </c>
      <c r="F76" s="31">
        <f t="shared" si="6"/>
        <v>7970</v>
      </c>
      <c r="G76" s="32"/>
      <c r="H76" s="27"/>
      <c r="I76" s="32">
        <f t="shared" si="5"/>
        <v>0</v>
      </c>
      <c r="J76" s="33">
        <f t="shared" si="7"/>
        <v>1</v>
      </c>
      <c r="K76" s="27">
        <f t="shared" si="2"/>
        <v>7970</v>
      </c>
      <c r="L76" s="35">
        <f t="shared" si="3"/>
        <v>7970</v>
      </c>
      <c r="M76" s="32">
        <v>0</v>
      </c>
      <c r="N76" s="27">
        <f t="shared" si="4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v>2</v>
      </c>
      <c r="D77" s="45">
        <f t="shared" ref="D77:D140" si="8">C77*E77</f>
        <v>15940</v>
      </c>
      <c r="E77" s="31">
        <v>7970</v>
      </c>
      <c r="F77" s="31">
        <f t="shared" si="6"/>
        <v>7970</v>
      </c>
      <c r="G77" s="32"/>
      <c r="H77" s="27"/>
      <c r="I77" s="32">
        <f t="shared" si="5"/>
        <v>0</v>
      </c>
      <c r="J77" s="33">
        <f t="shared" ref="J77:J140" si="9">C77+G77-M77</f>
        <v>2</v>
      </c>
      <c r="K77" s="27">
        <f t="shared" ref="K77:K140" si="10">J77*L77</f>
        <v>15940</v>
      </c>
      <c r="L77" s="35">
        <f t="shared" si="3"/>
        <v>7970</v>
      </c>
      <c r="M77" s="32">
        <v>0</v>
      </c>
      <c r="N77" s="27">
        <f t="shared" ref="N77:N140" si="11">M77*L77</f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v>8</v>
      </c>
      <c r="D78" s="45">
        <f t="shared" si="8"/>
        <v>63760</v>
      </c>
      <c r="E78" s="31">
        <v>7970</v>
      </c>
      <c r="F78" s="31">
        <f t="shared" si="6"/>
        <v>7970</v>
      </c>
      <c r="G78" s="32"/>
      <c r="H78" s="27"/>
      <c r="I78" s="32">
        <f t="shared" ref="I78:I141" si="12">IF(G78&gt;0,H78/G78,0)</f>
        <v>0</v>
      </c>
      <c r="J78" s="33">
        <f t="shared" si="9"/>
        <v>8</v>
      </c>
      <c r="K78" s="27">
        <f t="shared" si="10"/>
        <v>63760</v>
      </c>
      <c r="L78" s="35">
        <f t="shared" ref="L78:L141" si="13">IF(G78&gt;0,(D78+H78)/(C78+G78),F78)</f>
        <v>7970</v>
      </c>
      <c r="M78" s="32">
        <v>0</v>
      </c>
      <c r="N78" s="27">
        <f t="shared" si="11"/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v>10</v>
      </c>
      <c r="D79" s="45">
        <f t="shared" si="8"/>
        <v>79700</v>
      </c>
      <c r="E79" s="31">
        <v>7970</v>
      </c>
      <c r="F79" s="31">
        <f t="shared" si="6"/>
        <v>7970</v>
      </c>
      <c r="G79" s="32"/>
      <c r="H79" s="27"/>
      <c r="I79" s="32">
        <f t="shared" si="12"/>
        <v>0</v>
      </c>
      <c r="J79" s="33">
        <f t="shared" si="9"/>
        <v>10</v>
      </c>
      <c r="K79" s="27">
        <f t="shared" si="10"/>
        <v>79700</v>
      </c>
      <c r="L79" s="35">
        <f t="shared" si="13"/>
        <v>7970</v>
      </c>
      <c r="M79" s="32">
        <v>0</v>
      </c>
      <c r="N79" s="27">
        <f t="shared" si="11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/>
      <c r="D80" s="45">
        <f t="shared" si="8"/>
        <v>0</v>
      </c>
      <c r="E80" s="31">
        <v>3958</v>
      </c>
      <c r="F80" s="31">
        <f t="shared" ref="F80:F143" si="14">IF(C80&gt;0,E80,I80)</f>
        <v>3958.3333333333335</v>
      </c>
      <c r="G80" s="32">
        <v>24</v>
      </c>
      <c r="H80" s="27">
        <v>95000</v>
      </c>
      <c r="I80" s="32">
        <f t="shared" si="12"/>
        <v>3958.3333333333335</v>
      </c>
      <c r="J80" s="33">
        <f t="shared" si="9"/>
        <v>22</v>
      </c>
      <c r="K80" s="27">
        <f t="shared" si="10"/>
        <v>87083.333333333343</v>
      </c>
      <c r="L80" s="35">
        <f t="shared" si="13"/>
        <v>3958.3333333333335</v>
      </c>
      <c r="M80" s="32">
        <v>2</v>
      </c>
      <c r="N80" s="27">
        <f t="shared" si="11"/>
        <v>7916.666666666667</v>
      </c>
      <c r="Q80" s="9"/>
    </row>
    <row r="81" spans="1:17" ht="15" customHeight="1" x14ac:dyDescent="0.25">
      <c r="A81" s="28">
        <v>70</v>
      </c>
      <c r="B81" s="29" t="s">
        <v>68</v>
      </c>
      <c r="C81" s="30">
        <v>63</v>
      </c>
      <c r="D81" s="45">
        <f t="shared" si="8"/>
        <v>106050</v>
      </c>
      <c r="E81" s="31">
        <v>1683.3333333333333</v>
      </c>
      <c r="F81" s="31">
        <f t="shared" si="14"/>
        <v>1683.3333333333333</v>
      </c>
      <c r="G81" s="32"/>
      <c r="H81" s="27"/>
      <c r="I81" s="32">
        <f t="shared" si="12"/>
        <v>0</v>
      </c>
      <c r="J81" s="33">
        <f t="shared" si="9"/>
        <v>36</v>
      </c>
      <c r="K81" s="27">
        <f t="shared" si="10"/>
        <v>60600</v>
      </c>
      <c r="L81" s="35">
        <f t="shared" si="13"/>
        <v>1683.3333333333333</v>
      </c>
      <c r="M81" s="32">
        <v>27</v>
      </c>
      <c r="N81" s="27">
        <f t="shared" si="11"/>
        <v>45450</v>
      </c>
      <c r="Q81" s="9"/>
    </row>
    <row r="82" spans="1:17" ht="15" customHeight="1" x14ac:dyDescent="0.25">
      <c r="A82" s="28">
        <v>71</v>
      </c>
      <c r="B82" s="29" t="s">
        <v>69</v>
      </c>
      <c r="C82" s="30">
        <v>9</v>
      </c>
      <c r="D82" s="45">
        <f t="shared" si="8"/>
        <v>130454</v>
      </c>
      <c r="E82" s="31">
        <v>14494.888888888889</v>
      </c>
      <c r="F82" s="31">
        <f t="shared" si="14"/>
        <v>14494.888888888889</v>
      </c>
      <c r="G82" s="32">
        <v>18</v>
      </c>
      <c r="H82" s="27">
        <v>424000</v>
      </c>
      <c r="I82" s="32">
        <f t="shared" si="12"/>
        <v>23555.555555555555</v>
      </c>
      <c r="J82" s="33">
        <f t="shared" si="9"/>
        <v>7</v>
      </c>
      <c r="K82" s="27">
        <f t="shared" si="10"/>
        <v>143747.33333333331</v>
      </c>
      <c r="L82" s="35">
        <f t="shared" si="13"/>
        <v>20535.333333333332</v>
      </c>
      <c r="M82" s="32">
        <v>20</v>
      </c>
      <c r="N82" s="27">
        <f t="shared" si="11"/>
        <v>410706.66666666663</v>
      </c>
      <c r="Q82" s="9"/>
    </row>
    <row r="83" spans="1:17" ht="15" customHeight="1" x14ac:dyDescent="0.25">
      <c r="A83" s="28">
        <v>72</v>
      </c>
      <c r="B83" s="29" t="s">
        <v>70</v>
      </c>
      <c r="C83" s="30">
        <v>13</v>
      </c>
      <c r="D83" s="45">
        <f t="shared" si="8"/>
        <v>248380.00000000003</v>
      </c>
      <c r="E83" s="31">
        <v>19106.153846153848</v>
      </c>
      <c r="F83" s="31">
        <f t="shared" si="14"/>
        <v>19106.153846153848</v>
      </c>
      <c r="G83" s="32"/>
      <c r="H83" s="27"/>
      <c r="I83" s="32">
        <f t="shared" si="12"/>
        <v>0</v>
      </c>
      <c r="J83" s="33">
        <f t="shared" si="9"/>
        <v>3</v>
      </c>
      <c r="K83" s="27">
        <f t="shared" si="10"/>
        <v>57318.461538461546</v>
      </c>
      <c r="L83" s="35">
        <f t="shared" si="13"/>
        <v>19106.153846153848</v>
      </c>
      <c r="M83" s="32">
        <v>10</v>
      </c>
      <c r="N83" s="27">
        <f t="shared" si="11"/>
        <v>191061.53846153847</v>
      </c>
      <c r="Q83" s="9"/>
    </row>
    <row r="84" spans="1:17" ht="15" customHeight="1" x14ac:dyDescent="0.25">
      <c r="A84" s="28">
        <v>73</v>
      </c>
      <c r="B84" s="29" t="s">
        <v>71</v>
      </c>
      <c r="C84" s="30">
        <v>20</v>
      </c>
      <c r="D84" s="45">
        <f t="shared" si="8"/>
        <v>181250</v>
      </c>
      <c r="E84" s="31">
        <v>9062.5</v>
      </c>
      <c r="F84" s="31">
        <f t="shared" si="14"/>
        <v>9062.5</v>
      </c>
      <c r="G84" s="32"/>
      <c r="H84" s="27"/>
      <c r="I84" s="32">
        <f t="shared" si="12"/>
        <v>0</v>
      </c>
      <c r="J84" s="33">
        <f t="shared" si="9"/>
        <v>7</v>
      </c>
      <c r="K84" s="27">
        <f t="shared" si="10"/>
        <v>63437.5</v>
      </c>
      <c r="L84" s="35">
        <f t="shared" si="13"/>
        <v>9062.5</v>
      </c>
      <c r="M84" s="32">
        <v>13</v>
      </c>
      <c r="N84" s="27">
        <f t="shared" si="11"/>
        <v>117812.5</v>
      </c>
      <c r="Q84" s="9"/>
    </row>
    <row r="85" spans="1:17" ht="15" customHeight="1" x14ac:dyDescent="0.25">
      <c r="A85" s="28">
        <v>74</v>
      </c>
      <c r="B85" s="29" t="s">
        <v>72</v>
      </c>
      <c r="C85" s="30">
        <v>20</v>
      </c>
      <c r="D85" s="45">
        <f t="shared" si="8"/>
        <v>88350</v>
      </c>
      <c r="E85" s="31">
        <v>4417.5</v>
      </c>
      <c r="F85" s="31">
        <f t="shared" si="14"/>
        <v>4417.5</v>
      </c>
      <c r="G85" s="32"/>
      <c r="H85" s="27"/>
      <c r="I85" s="32">
        <f t="shared" si="12"/>
        <v>0</v>
      </c>
      <c r="J85" s="33">
        <f t="shared" si="9"/>
        <v>4</v>
      </c>
      <c r="K85" s="27">
        <f t="shared" si="10"/>
        <v>17670</v>
      </c>
      <c r="L85" s="35">
        <f t="shared" si="13"/>
        <v>4417.5</v>
      </c>
      <c r="M85" s="32">
        <v>16</v>
      </c>
      <c r="N85" s="27">
        <f t="shared" si="11"/>
        <v>70680</v>
      </c>
      <c r="Q85" s="9"/>
    </row>
    <row r="86" spans="1:17" ht="15" customHeight="1" x14ac:dyDescent="0.25">
      <c r="A86" s="28">
        <v>75</v>
      </c>
      <c r="B86" s="29" t="s">
        <v>73</v>
      </c>
      <c r="C86" s="30">
        <v>19</v>
      </c>
      <c r="D86" s="45">
        <f t="shared" si="8"/>
        <v>281239</v>
      </c>
      <c r="E86" s="31">
        <v>14802.052631578947</v>
      </c>
      <c r="F86" s="31">
        <f t="shared" si="14"/>
        <v>14802.052631578947</v>
      </c>
      <c r="G86" s="32"/>
      <c r="H86" s="27"/>
      <c r="I86" s="32">
        <f t="shared" si="12"/>
        <v>0</v>
      </c>
      <c r="J86" s="33">
        <f t="shared" si="9"/>
        <v>3</v>
      </c>
      <c r="K86" s="27">
        <f t="shared" si="10"/>
        <v>44406.15789473684</v>
      </c>
      <c r="L86" s="35">
        <f t="shared" si="13"/>
        <v>14802.052631578947</v>
      </c>
      <c r="M86" s="32">
        <v>16</v>
      </c>
      <c r="N86" s="27">
        <f t="shared" si="11"/>
        <v>236832.84210526315</v>
      </c>
      <c r="Q86" s="9"/>
    </row>
    <row r="87" spans="1:17" ht="15" customHeight="1" x14ac:dyDescent="0.25">
      <c r="A87" s="28">
        <v>76</v>
      </c>
      <c r="B87" s="29" t="s">
        <v>74</v>
      </c>
      <c r="C87" s="30"/>
      <c r="D87" s="45">
        <f t="shared" si="8"/>
        <v>0</v>
      </c>
      <c r="E87" s="31">
        <v>117700</v>
      </c>
      <c r="F87" s="31">
        <f t="shared" si="14"/>
        <v>0</v>
      </c>
      <c r="G87" s="32"/>
      <c r="H87" s="27"/>
      <c r="I87" s="32">
        <f t="shared" si="12"/>
        <v>0</v>
      </c>
      <c r="J87" s="33">
        <f t="shared" si="9"/>
        <v>0</v>
      </c>
      <c r="K87" s="27">
        <f t="shared" si="10"/>
        <v>0</v>
      </c>
      <c r="L87" s="35">
        <f t="shared" si="13"/>
        <v>0</v>
      </c>
      <c r="M87" s="32">
        <v>0</v>
      </c>
      <c r="N87" s="27">
        <f t="shared" si="11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/>
      <c r="D88" s="45">
        <f t="shared" si="8"/>
        <v>0</v>
      </c>
      <c r="E88" s="31">
        <v>8000</v>
      </c>
      <c r="F88" s="31">
        <f t="shared" si="14"/>
        <v>0</v>
      </c>
      <c r="G88" s="32"/>
      <c r="H88" s="27"/>
      <c r="I88" s="32">
        <f t="shared" si="12"/>
        <v>0</v>
      </c>
      <c r="J88" s="33">
        <f t="shared" si="9"/>
        <v>0</v>
      </c>
      <c r="K88" s="27">
        <f t="shared" si="10"/>
        <v>0</v>
      </c>
      <c r="L88" s="35">
        <f t="shared" si="13"/>
        <v>0</v>
      </c>
      <c r="M88" s="32">
        <v>0</v>
      </c>
      <c r="N88" s="27">
        <f t="shared" si="11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/>
      <c r="D89" s="45">
        <f t="shared" si="8"/>
        <v>0</v>
      </c>
      <c r="E89" s="31">
        <v>10000</v>
      </c>
      <c r="F89" s="31">
        <f t="shared" si="14"/>
        <v>10000</v>
      </c>
      <c r="G89" s="32">
        <v>2</v>
      </c>
      <c r="H89" s="27">
        <v>20000</v>
      </c>
      <c r="I89" s="32">
        <f t="shared" si="12"/>
        <v>10000</v>
      </c>
      <c r="J89" s="33">
        <f t="shared" si="9"/>
        <v>0</v>
      </c>
      <c r="K89" s="27">
        <f t="shared" si="10"/>
        <v>0</v>
      </c>
      <c r="L89" s="35">
        <f t="shared" si="13"/>
        <v>10000</v>
      </c>
      <c r="M89" s="32">
        <v>2</v>
      </c>
      <c r="N89" s="27">
        <f t="shared" si="11"/>
        <v>20000</v>
      </c>
      <c r="Q89" s="9"/>
    </row>
    <row r="90" spans="1:17" ht="15" customHeight="1" x14ac:dyDescent="0.25">
      <c r="A90" s="28">
        <v>79</v>
      </c>
      <c r="B90" s="29" t="s">
        <v>77</v>
      </c>
      <c r="C90" s="30"/>
      <c r="D90" s="45">
        <f t="shared" si="8"/>
        <v>0</v>
      </c>
      <c r="E90" s="31">
        <v>11200</v>
      </c>
      <c r="F90" s="31">
        <f t="shared" si="14"/>
        <v>0</v>
      </c>
      <c r="G90" s="32"/>
      <c r="H90" s="27"/>
      <c r="I90" s="32">
        <f t="shared" si="12"/>
        <v>0</v>
      </c>
      <c r="J90" s="33">
        <f t="shared" si="9"/>
        <v>0</v>
      </c>
      <c r="K90" s="27">
        <f t="shared" si="10"/>
        <v>0</v>
      </c>
      <c r="L90" s="35">
        <f t="shared" si="13"/>
        <v>0</v>
      </c>
      <c r="M90" s="32">
        <v>0</v>
      </c>
      <c r="N90" s="27">
        <f t="shared" si="11"/>
        <v>0</v>
      </c>
      <c r="Q90" s="9"/>
    </row>
    <row r="91" spans="1:17" ht="15" customHeight="1" x14ac:dyDescent="0.25">
      <c r="A91" s="28">
        <v>80</v>
      </c>
      <c r="B91" s="29" t="s">
        <v>78</v>
      </c>
      <c r="C91" s="30"/>
      <c r="D91" s="45">
        <f t="shared" si="8"/>
        <v>0</v>
      </c>
      <c r="E91" s="31">
        <v>10000</v>
      </c>
      <c r="F91" s="31">
        <f t="shared" si="14"/>
        <v>10000</v>
      </c>
      <c r="G91" s="32">
        <v>2</v>
      </c>
      <c r="H91" s="27">
        <v>20000</v>
      </c>
      <c r="I91" s="32">
        <f t="shared" si="12"/>
        <v>10000</v>
      </c>
      <c r="J91" s="33">
        <f t="shared" si="9"/>
        <v>0</v>
      </c>
      <c r="K91" s="27">
        <f t="shared" si="10"/>
        <v>0</v>
      </c>
      <c r="L91" s="35">
        <f t="shared" si="13"/>
        <v>10000</v>
      </c>
      <c r="M91" s="32">
        <v>2</v>
      </c>
      <c r="N91" s="27">
        <f t="shared" si="11"/>
        <v>20000</v>
      </c>
      <c r="Q91" s="9"/>
    </row>
    <row r="92" spans="1:17" ht="15" customHeight="1" x14ac:dyDescent="0.25">
      <c r="A92" s="28">
        <v>81</v>
      </c>
      <c r="B92" s="29" t="s">
        <v>79</v>
      </c>
      <c r="C92" s="30">
        <v>12</v>
      </c>
      <c r="D92" s="45">
        <f t="shared" si="8"/>
        <v>62400</v>
      </c>
      <c r="E92" s="31">
        <v>5200</v>
      </c>
      <c r="F92" s="31">
        <f t="shared" si="14"/>
        <v>5200</v>
      </c>
      <c r="G92" s="32"/>
      <c r="H92" s="27"/>
      <c r="I92" s="32">
        <f t="shared" si="12"/>
        <v>0</v>
      </c>
      <c r="J92" s="33">
        <f t="shared" si="9"/>
        <v>7</v>
      </c>
      <c r="K92" s="27">
        <f t="shared" si="10"/>
        <v>36400</v>
      </c>
      <c r="L92" s="35">
        <f t="shared" si="13"/>
        <v>5200</v>
      </c>
      <c r="M92" s="32">
        <v>5</v>
      </c>
      <c r="N92" s="27">
        <f t="shared" si="11"/>
        <v>26000</v>
      </c>
      <c r="Q92" s="9"/>
    </row>
    <row r="93" spans="1:17" ht="15" customHeight="1" x14ac:dyDescent="0.25">
      <c r="A93" s="28">
        <v>82</v>
      </c>
      <c r="B93" s="29" t="s">
        <v>80</v>
      </c>
      <c r="C93" s="30">
        <v>1</v>
      </c>
      <c r="D93" s="45">
        <f t="shared" si="8"/>
        <v>74000</v>
      </c>
      <c r="E93" s="31">
        <v>74000</v>
      </c>
      <c r="F93" s="31">
        <f t="shared" si="14"/>
        <v>74000</v>
      </c>
      <c r="G93" s="32"/>
      <c r="H93" s="27"/>
      <c r="I93" s="32">
        <f t="shared" si="12"/>
        <v>0</v>
      </c>
      <c r="J93" s="33">
        <f t="shared" si="9"/>
        <v>1</v>
      </c>
      <c r="K93" s="27">
        <f t="shared" si="10"/>
        <v>74000</v>
      </c>
      <c r="L93" s="35">
        <f t="shared" si="13"/>
        <v>74000</v>
      </c>
      <c r="M93" s="32">
        <v>0</v>
      </c>
      <c r="N93" s="27">
        <f t="shared" si="11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/>
      <c r="D94" s="45">
        <f t="shared" si="8"/>
        <v>0</v>
      </c>
      <c r="E94" s="31">
        <v>800</v>
      </c>
      <c r="F94" s="31">
        <f t="shared" si="14"/>
        <v>800</v>
      </c>
      <c r="G94" s="32">
        <v>31</v>
      </c>
      <c r="H94" s="27">
        <v>24800</v>
      </c>
      <c r="I94" s="32">
        <f t="shared" si="12"/>
        <v>800</v>
      </c>
      <c r="J94" s="33">
        <f t="shared" si="9"/>
        <v>0</v>
      </c>
      <c r="K94" s="27">
        <f t="shared" si="10"/>
        <v>0</v>
      </c>
      <c r="L94" s="35">
        <f t="shared" si="13"/>
        <v>800</v>
      </c>
      <c r="M94" s="32">
        <v>31</v>
      </c>
      <c r="N94" s="27">
        <f t="shared" si="11"/>
        <v>24800</v>
      </c>
      <c r="Q94" s="9"/>
    </row>
    <row r="95" spans="1:17" ht="15" customHeight="1" x14ac:dyDescent="0.25">
      <c r="A95" s="28">
        <v>84</v>
      </c>
      <c r="B95" s="29" t="s">
        <v>82</v>
      </c>
      <c r="C95" s="30"/>
      <c r="D95" s="45">
        <f t="shared" si="8"/>
        <v>0</v>
      </c>
      <c r="E95" s="31">
        <v>8000</v>
      </c>
      <c r="F95" s="31">
        <f t="shared" si="14"/>
        <v>8000</v>
      </c>
      <c r="G95" s="32">
        <v>6</v>
      </c>
      <c r="H95" s="27">
        <v>48000</v>
      </c>
      <c r="I95" s="32">
        <f t="shared" si="12"/>
        <v>8000</v>
      </c>
      <c r="J95" s="33">
        <f t="shared" si="9"/>
        <v>0</v>
      </c>
      <c r="K95" s="27">
        <f t="shared" si="10"/>
        <v>0</v>
      </c>
      <c r="L95" s="35">
        <f t="shared" si="13"/>
        <v>8000</v>
      </c>
      <c r="M95" s="32">
        <v>6</v>
      </c>
      <c r="N95" s="27">
        <f t="shared" si="11"/>
        <v>48000</v>
      </c>
      <c r="Q95" s="9"/>
    </row>
    <row r="96" spans="1:17" ht="15" customHeight="1" x14ac:dyDescent="0.25">
      <c r="A96" s="28">
        <v>85</v>
      </c>
      <c r="B96" s="29" t="s">
        <v>83</v>
      </c>
      <c r="C96" s="30"/>
      <c r="D96" s="45">
        <f t="shared" si="8"/>
        <v>0</v>
      </c>
      <c r="E96" s="31">
        <v>12600</v>
      </c>
      <c r="F96" s="31">
        <f t="shared" si="14"/>
        <v>12600</v>
      </c>
      <c r="G96" s="32">
        <v>1</v>
      </c>
      <c r="H96" s="27">
        <v>12600</v>
      </c>
      <c r="I96" s="32">
        <f t="shared" si="12"/>
        <v>12600</v>
      </c>
      <c r="J96" s="33">
        <f t="shared" si="9"/>
        <v>0</v>
      </c>
      <c r="K96" s="27">
        <f t="shared" si="10"/>
        <v>0</v>
      </c>
      <c r="L96" s="35">
        <f t="shared" si="13"/>
        <v>12600</v>
      </c>
      <c r="M96" s="32">
        <v>1</v>
      </c>
      <c r="N96" s="27">
        <f t="shared" si="11"/>
        <v>12600</v>
      </c>
      <c r="Q96" s="9"/>
    </row>
    <row r="97" spans="1:17" ht="15" customHeight="1" x14ac:dyDescent="0.25">
      <c r="A97" s="28">
        <v>86</v>
      </c>
      <c r="B97" s="29" t="s">
        <v>84</v>
      </c>
      <c r="C97" s="30"/>
      <c r="D97" s="45">
        <f t="shared" si="8"/>
        <v>0</v>
      </c>
      <c r="E97" s="31">
        <v>13500</v>
      </c>
      <c r="F97" s="31">
        <f t="shared" si="14"/>
        <v>13500</v>
      </c>
      <c r="G97" s="32">
        <v>4</v>
      </c>
      <c r="H97" s="27">
        <v>54000</v>
      </c>
      <c r="I97" s="32">
        <f t="shared" si="12"/>
        <v>13500</v>
      </c>
      <c r="J97" s="33">
        <f t="shared" si="9"/>
        <v>0</v>
      </c>
      <c r="K97" s="27">
        <f t="shared" si="10"/>
        <v>0</v>
      </c>
      <c r="L97" s="35">
        <f t="shared" si="13"/>
        <v>13500</v>
      </c>
      <c r="M97" s="32">
        <v>4</v>
      </c>
      <c r="N97" s="27">
        <f t="shared" si="11"/>
        <v>54000</v>
      </c>
      <c r="Q97" s="9"/>
    </row>
    <row r="98" spans="1:17" ht="15" customHeight="1" x14ac:dyDescent="0.25">
      <c r="A98" s="28">
        <v>87</v>
      </c>
      <c r="B98" s="29" t="s">
        <v>85</v>
      </c>
      <c r="C98" s="30">
        <v>63</v>
      </c>
      <c r="D98" s="45">
        <f t="shared" si="8"/>
        <v>51547</v>
      </c>
      <c r="E98" s="31">
        <v>818.20634920634916</v>
      </c>
      <c r="F98" s="31">
        <f t="shared" si="14"/>
        <v>818.20634920634916</v>
      </c>
      <c r="G98" s="32">
        <v>20</v>
      </c>
      <c r="H98" s="27">
        <v>16360</v>
      </c>
      <c r="I98" s="32">
        <f t="shared" si="12"/>
        <v>818</v>
      </c>
      <c r="J98" s="33">
        <f t="shared" si="9"/>
        <v>0</v>
      </c>
      <c r="K98" s="27">
        <f t="shared" si="10"/>
        <v>0</v>
      </c>
      <c r="L98" s="35">
        <f t="shared" si="13"/>
        <v>818.15662650602405</v>
      </c>
      <c r="M98" s="32">
        <v>83</v>
      </c>
      <c r="N98" s="27">
        <f t="shared" si="11"/>
        <v>67907</v>
      </c>
      <c r="Q98" s="9"/>
    </row>
    <row r="99" spans="1:17" ht="15" customHeight="1" x14ac:dyDescent="0.25">
      <c r="A99" s="28">
        <v>88</v>
      </c>
      <c r="B99" s="29" t="s">
        <v>86</v>
      </c>
      <c r="C99" s="30">
        <v>1</v>
      </c>
      <c r="D99" s="45">
        <f t="shared" si="8"/>
        <v>140700</v>
      </c>
      <c r="E99" s="31">
        <v>140700</v>
      </c>
      <c r="F99" s="31">
        <f t="shared" si="14"/>
        <v>140700</v>
      </c>
      <c r="G99" s="32"/>
      <c r="H99" s="27"/>
      <c r="I99" s="32">
        <f t="shared" si="12"/>
        <v>0</v>
      </c>
      <c r="J99" s="33">
        <f t="shared" si="9"/>
        <v>1</v>
      </c>
      <c r="K99" s="27">
        <f t="shared" si="10"/>
        <v>140700</v>
      </c>
      <c r="L99" s="35">
        <f t="shared" si="13"/>
        <v>140700</v>
      </c>
      <c r="M99" s="32">
        <v>0</v>
      </c>
      <c r="N99" s="27">
        <f t="shared" si="11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v>63</v>
      </c>
      <c r="D100" s="45">
        <f t="shared" si="8"/>
        <v>4944276</v>
      </c>
      <c r="E100" s="31">
        <v>78480.571428571435</v>
      </c>
      <c r="F100" s="31">
        <f t="shared" si="14"/>
        <v>78480.571428571435</v>
      </c>
      <c r="G100" s="32"/>
      <c r="H100" s="27"/>
      <c r="I100" s="32">
        <f t="shared" si="12"/>
        <v>0</v>
      </c>
      <c r="J100" s="33">
        <f t="shared" si="9"/>
        <v>29</v>
      </c>
      <c r="K100" s="27">
        <f t="shared" si="10"/>
        <v>2275936.5714285718</v>
      </c>
      <c r="L100" s="35">
        <f t="shared" si="13"/>
        <v>78480.571428571435</v>
      </c>
      <c r="M100" s="32">
        <v>34</v>
      </c>
      <c r="N100" s="27">
        <f t="shared" si="11"/>
        <v>2668339.4285714286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v>35</v>
      </c>
      <c r="D101" s="45">
        <f t="shared" si="8"/>
        <v>75687</v>
      </c>
      <c r="E101" s="31">
        <v>2162.4857142857145</v>
      </c>
      <c r="F101" s="31">
        <f t="shared" si="14"/>
        <v>2162.4857142857145</v>
      </c>
      <c r="G101" s="32"/>
      <c r="H101" s="27"/>
      <c r="I101" s="32">
        <f t="shared" si="12"/>
        <v>0</v>
      </c>
      <c r="J101" s="33">
        <f t="shared" si="9"/>
        <v>5</v>
      </c>
      <c r="K101" s="27">
        <f t="shared" si="10"/>
        <v>10812.428571428572</v>
      </c>
      <c r="L101" s="35">
        <f t="shared" si="13"/>
        <v>2162.4857142857145</v>
      </c>
      <c r="M101" s="32">
        <v>30</v>
      </c>
      <c r="N101" s="27">
        <f t="shared" si="11"/>
        <v>64874.571428571435</v>
      </c>
      <c r="Q101" s="9"/>
    </row>
    <row r="102" spans="1:17" ht="15" customHeight="1" x14ac:dyDescent="0.25">
      <c r="A102" s="28">
        <v>91</v>
      </c>
      <c r="B102" s="29" t="s">
        <v>89</v>
      </c>
      <c r="C102" s="30"/>
      <c r="D102" s="45">
        <f t="shared" si="8"/>
        <v>0</v>
      </c>
      <c r="E102" s="31">
        <v>5500</v>
      </c>
      <c r="F102" s="31">
        <f t="shared" si="14"/>
        <v>5470.833333333333</v>
      </c>
      <c r="G102" s="32">
        <v>24</v>
      </c>
      <c r="H102" s="27">
        <v>131300</v>
      </c>
      <c r="I102" s="32">
        <f t="shared" si="12"/>
        <v>5470.833333333333</v>
      </c>
      <c r="J102" s="33">
        <f t="shared" si="9"/>
        <v>17</v>
      </c>
      <c r="K102" s="27">
        <f t="shared" si="10"/>
        <v>93004.166666666657</v>
      </c>
      <c r="L102" s="35">
        <f t="shared" si="13"/>
        <v>5470.833333333333</v>
      </c>
      <c r="M102" s="32">
        <v>7</v>
      </c>
      <c r="N102" s="27">
        <f t="shared" si="11"/>
        <v>38295.833333333328</v>
      </c>
      <c r="Q102" s="9"/>
    </row>
    <row r="103" spans="1:17" ht="15" customHeight="1" x14ac:dyDescent="0.25">
      <c r="A103" s="28">
        <v>92</v>
      </c>
      <c r="B103" s="29" t="s">
        <v>90</v>
      </c>
      <c r="C103" s="30"/>
      <c r="D103" s="45">
        <f t="shared" si="8"/>
        <v>0</v>
      </c>
      <c r="E103" s="31">
        <v>2500</v>
      </c>
      <c r="F103" s="31">
        <f t="shared" si="14"/>
        <v>0</v>
      </c>
      <c r="G103" s="32"/>
      <c r="H103" s="27"/>
      <c r="I103" s="32">
        <f t="shared" si="12"/>
        <v>0</v>
      </c>
      <c r="J103" s="33">
        <f t="shared" si="9"/>
        <v>0</v>
      </c>
      <c r="K103" s="27">
        <f t="shared" si="10"/>
        <v>0</v>
      </c>
      <c r="L103" s="35">
        <f t="shared" si="13"/>
        <v>0</v>
      </c>
      <c r="M103" s="32">
        <v>0</v>
      </c>
      <c r="N103" s="27">
        <f t="shared" si="11"/>
        <v>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v>20</v>
      </c>
      <c r="D104" s="45">
        <f t="shared" si="8"/>
        <v>38083</v>
      </c>
      <c r="E104" s="31">
        <v>1904.15</v>
      </c>
      <c r="F104" s="31">
        <f t="shared" si="14"/>
        <v>1904.15</v>
      </c>
      <c r="G104" s="32"/>
      <c r="H104" s="27"/>
      <c r="I104" s="32">
        <f t="shared" si="12"/>
        <v>0</v>
      </c>
      <c r="J104" s="33">
        <f t="shared" si="9"/>
        <v>20</v>
      </c>
      <c r="K104" s="27">
        <f t="shared" si="10"/>
        <v>38083</v>
      </c>
      <c r="L104" s="35">
        <f t="shared" si="13"/>
        <v>1904.15</v>
      </c>
      <c r="M104" s="32">
        <v>0</v>
      </c>
      <c r="N104" s="27">
        <f t="shared" si="11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v>5</v>
      </c>
      <c r="D105" s="45">
        <f t="shared" si="8"/>
        <v>76875</v>
      </c>
      <c r="E105" s="31">
        <v>15375</v>
      </c>
      <c r="F105" s="31">
        <f t="shared" si="14"/>
        <v>15375</v>
      </c>
      <c r="G105" s="32">
        <v>7</v>
      </c>
      <c r="H105" s="27">
        <v>107625</v>
      </c>
      <c r="I105" s="32">
        <f t="shared" si="12"/>
        <v>15375</v>
      </c>
      <c r="J105" s="33">
        <f t="shared" si="9"/>
        <v>0</v>
      </c>
      <c r="K105" s="27">
        <f t="shared" si="10"/>
        <v>0</v>
      </c>
      <c r="L105" s="35">
        <f t="shared" si="13"/>
        <v>15375</v>
      </c>
      <c r="M105" s="32">
        <v>12</v>
      </c>
      <c r="N105" s="27">
        <f t="shared" si="11"/>
        <v>184500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v>7</v>
      </c>
      <c r="D106" s="45">
        <f t="shared" si="8"/>
        <v>6090</v>
      </c>
      <c r="E106" s="31">
        <v>870</v>
      </c>
      <c r="F106" s="31">
        <f t="shared" si="14"/>
        <v>870</v>
      </c>
      <c r="G106" s="32"/>
      <c r="H106" s="27"/>
      <c r="I106" s="32">
        <f t="shared" si="12"/>
        <v>0</v>
      </c>
      <c r="J106" s="33">
        <f t="shared" si="9"/>
        <v>7</v>
      </c>
      <c r="K106" s="27">
        <f t="shared" si="10"/>
        <v>6090</v>
      </c>
      <c r="L106" s="35">
        <f t="shared" si="13"/>
        <v>870</v>
      </c>
      <c r="M106" s="32">
        <v>0</v>
      </c>
      <c r="N106" s="27">
        <f t="shared" si="11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v>11</v>
      </c>
      <c r="D107" s="45">
        <f t="shared" si="8"/>
        <v>9570</v>
      </c>
      <c r="E107" s="31">
        <v>870</v>
      </c>
      <c r="F107" s="31">
        <f t="shared" si="14"/>
        <v>870</v>
      </c>
      <c r="G107" s="32"/>
      <c r="H107" s="27"/>
      <c r="I107" s="32">
        <f t="shared" si="12"/>
        <v>0</v>
      </c>
      <c r="J107" s="33">
        <f t="shared" si="9"/>
        <v>11</v>
      </c>
      <c r="K107" s="27">
        <f t="shared" si="10"/>
        <v>9570</v>
      </c>
      <c r="L107" s="35">
        <f t="shared" si="13"/>
        <v>870</v>
      </c>
      <c r="M107" s="32">
        <v>0</v>
      </c>
      <c r="N107" s="27">
        <f t="shared" si="11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v>7</v>
      </c>
      <c r="D108" s="45">
        <f t="shared" si="8"/>
        <v>6090</v>
      </c>
      <c r="E108" s="31">
        <v>870</v>
      </c>
      <c r="F108" s="31">
        <f t="shared" si="14"/>
        <v>870</v>
      </c>
      <c r="G108" s="32"/>
      <c r="H108" s="27"/>
      <c r="I108" s="32">
        <f t="shared" si="12"/>
        <v>0</v>
      </c>
      <c r="J108" s="33">
        <f t="shared" si="9"/>
        <v>7</v>
      </c>
      <c r="K108" s="27">
        <f t="shared" si="10"/>
        <v>6090</v>
      </c>
      <c r="L108" s="35">
        <f t="shared" si="13"/>
        <v>870</v>
      </c>
      <c r="M108" s="32">
        <v>0</v>
      </c>
      <c r="N108" s="27">
        <f t="shared" si="11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v>10</v>
      </c>
      <c r="D109" s="45">
        <f t="shared" si="8"/>
        <v>8700</v>
      </c>
      <c r="E109" s="31">
        <v>870</v>
      </c>
      <c r="F109" s="31">
        <f t="shared" si="14"/>
        <v>870</v>
      </c>
      <c r="G109" s="32"/>
      <c r="H109" s="27"/>
      <c r="I109" s="32">
        <f t="shared" si="12"/>
        <v>0</v>
      </c>
      <c r="J109" s="33">
        <f t="shared" si="9"/>
        <v>10</v>
      </c>
      <c r="K109" s="27">
        <f t="shared" si="10"/>
        <v>8700</v>
      </c>
      <c r="L109" s="35">
        <f t="shared" si="13"/>
        <v>870</v>
      </c>
      <c r="M109" s="32">
        <v>0</v>
      </c>
      <c r="N109" s="27">
        <f t="shared" si="11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v>16</v>
      </c>
      <c r="D110" s="45">
        <f t="shared" si="8"/>
        <v>13920</v>
      </c>
      <c r="E110" s="31">
        <v>870</v>
      </c>
      <c r="F110" s="31">
        <f t="shared" si="14"/>
        <v>870</v>
      </c>
      <c r="G110" s="32"/>
      <c r="H110" s="27"/>
      <c r="I110" s="32">
        <f t="shared" si="12"/>
        <v>0</v>
      </c>
      <c r="J110" s="33">
        <f t="shared" si="9"/>
        <v>16</v>
      </c>
      <c r="K110" s="27">
        <f t="shared" si="10"/>
        <v>13920</v>
      </c>
      <c r="L110" s="35">
        <f t="shared" si="13"/>
        <v>870</v>
      </c>
      <c r="M110" s="32">
        <v>0</v>
      </c>
      <c r="N110" s="27">
        <f t="shared" si="11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v>10</v>
      </c>
      <c r="D111" s="45">
        <f t="shared" si="8"/>
        <v>8700</v>
      </c>
      <c r="E111" s="31">
        <v>870</v>
      </c>
      <c r="F111" s="31">
        <f t="shared" si="14"/>
        <v>870</v>
      </c>
      <c r="G111" s="32"/>
      <c r="H111" s="27"/>
      <c r="I111" s="32">
        <f t="shared" si="12"/>
        <v>0</v>
      </c>
      <c r="J111" s="33">
        <f t="shared" si="9"/>
        <v>1</v>
      </c>
      <c r="K111" s="27">
        <f t="shared" si="10"/>
        <v>870</v>
      </c>
      <c r="L111" s="35">
        <f t="shared" si="13"/>
        <v>870</v>
      </c>
      <c r="M111" s="32">
        <v>9</v>
      </c>
      <c r="N111" s="27">
        <f t="shared" si="11"/>
        <v>7830</v>
      </c>
      <c r="Q111" s="9"/>
    </row>
    <row r="112" spans="1:17" ht="15" customHeight="1" x14ac:dyDescent="0.25">
      <c r="A112" s="28">
        <v>101</v>
      </c>
      <c r="B112" s="29" t="s">
        <v>99</v>
      </c>
      <c r="C112" s="30"/>
      <c r="D112" s="45">
        <f t="shared" si="8"/>
        <v>0</v>
      </c>
      <c r="E112" s="31">
        <v>1700</v>
      </c>
      <c r="F112" s="31">
        <f t="shared" si="14"/>
        <v>1700</v>
      </c>
      <c r="G112" s="32">
        <v>43</v>
      </c>
      <c r="H112" s="27">
        <v>73100</v>
      </c>
      <c r="I112" s="32">
        <f t="shared" si="12"/>
        <v>1700</v>
      </c>
      <c r="J112" s="33">
        <f t="shared" si="9"/>
        <v>0</v>
      </c>
      <c r="K112" s="27">
        <f t="shared" si="10"/>
        <v>0</v>
      </c>
      <c r="L112" s="35">
        <f t="shared" si="13"/>
        <v>1700</v>
      </c>
      <c r="M112" s="32">
        <v>43</v>
      </c>
      <c r="N112" s="27">
        <f t="shared" si="11"/>
        <v>73100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v>2</v>
      </c>
      <c r="D113" s="45">
        <f t="shared" si="8"/>
        <v>12267</v>
      </c>
      <c r="E113" s="31">
        <v>6133.5</v>
      </c>
      <c r="F113" s="31">
        <f t="shared" si="14"/>
        <v>6133.5</v>
      </c>
      <c r="G113" s="32"/>
      <c r="H113" s="27"/>
      <c r="I113" s="32">
        <f t="shared" si="12"/>
        <v>0</v>
      </c>
      <c r="J113" s="33">
        <f t="shared" si="9"/>
        <v>0</v>
      </c>
      <c r="K113" s="27">
        <f t="shared" si="10"/>
        <v>0</v>
      </c>
      <c r="L113" s="35">
        <f t="shared" si="13"/>
        <v>6133.5</v>
      </c>
      <c r="M113" s="32">
        <v>2</v>
      </c>
      <c r="N113" s="27">
        <f t="shared" si="11"/>
        <v>12267</v>
      </c>
      <c r="Q113" s="9"/>
    </row>
    <row r="114" spans="1:17" ht="15" customHeight="1" x14ac:dyDescent="0.25">
      <c r="A114" s="28">
        <v>103</v>
      </c>
      <c r="B114" s="29" t="s">
        <v>101</v>
      </c>
      <c r="C114" s="30"/>
      <c r="D114" s="45">
        <f t="shared" si="8"/>
        <v>0</v>
      </c>
      <c r="E114" s="31">
        <v>1800</v>
      </c>
      <c r="F114" s="31">
        <f t="shared" si="14"/>
        <v>0</v>
      </c>
      <c r="G114" s="32"/>
      <c r="H114" s="27"/>
      <c r="I114" s="32">
        <f t="shared" si="12"/>
        <v>0</v>
      </c>
      <c r="J114" s="33">
        <f t="shared" si="9"/>
        <v>0</v>
      </c>
      <c r="K114" s="27">
        <f t="shared" si="10"/>
        <v>0</v>
      </c>
      <c r="L114" s="35">
        <f t="shared" si="13"/>
        <v>0</v>
      </c>
      <c r="M114" s="32">
        <v>0</v>
      </c>
      <c r="N114" s="27">
        <f t="shared" si="11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v>5</v>
      </c>
      <c r="D115" s="45">
        <f t="shared" si="8"/>
        <v>24350</v>
      </c>
      <c r="E115" s="31">
        <v>4870</v>
      </c>
      <c r="F115" s="31">
        <f t="shared" si="14"/>
        <v>4870</v>
      </c>
      <c r="G115" s="32"/>
      <c r="H115" s="27"/>
      <c r="I115" s="32">
        <f t="shared" si="12"/>
        <v>0</v>
      </c>
      <c r="J115" s="33">
        <f t="shared" si="9"/>
        <v>2</v>
      </c>
      <c r="K115" s="27">
        <f t="shared" si="10"/>
        <v>9740</v>
      </c>
      <c r="L115" s="35">
        <f t="shared" si="13"/>
        <v>4870</v>
      </c>
      <c r="M115" s="32">
        <v>3</v>
      </c>
      <c r="N115" s="27">
        <f t="shared" si="11"/>
        <v>14610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v>12</v>
      </c>
      <c r="D116" s="45">
        <f t="shared" si="8"/>
        <v>41150.28</v>
      </c>
      <c r="E116" s="31">
        <v>3429.19</v>
      </c>
      <c r="F116" s="31">
        <f t="shared" si="14"/>
        <v>3429.19</v>
      </c>
      <c r="G116" s="32"/>
      <c r="H116" s="27"/>
      <c r="I116" s="32">
        <f t="shared" si="12"/>
        <v>0</v>
      </c>
      <c r="J116" s="33">
        <f t="shared" si="9"/>
        <v>4</v>
      </c>
      <c r="K116" s="27">
        <f t="shared" si="10"/>
        <v>13716.76</v>
      </c>
      <c r="L116" s="35">
        <f t="shared" si="13"/>
        <v>3429.19</v>
      </c>
      <c r="M116" s="32">
        <v>8</v>
      </c>
      <c r="N116" s="27">
        <f t="shared" si="11"/>
        <v>27433.52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v>9</v>
      </c>
      <c r="D117" s="45">
        <f t="shared" si="8"/>
        <v>30862.71</v>
      </c>
      <c r="E117" s="31">
        <v>3429.19</v>
      </c>
      <c r="F117" s="31">
        <f t="shared" si="14"/>
        <v>3429.19</v>
      </c>
      <c r="G117" s="32"/>
      <c r="H117" s="27"/>
      <c r="I117" s="32">
        <f t="shared" si="12"/>
        <v>0</v>
      </c>
      <c r="J117" s="33">
        <f t="shared" si="9"/>
        <v>9</v>
      </c>
      <c r="K117" s="27">
        <f t="shared" si="10"/>
        <v>30862.71</v>
      </c>
      <c r="L117" s="35">
        <f t="shared" si="13"/>
        <v>3429.19</v>
      </c>
      <c r="M117" s="32">
        <v>0</v>
      </c>
      <c r="N117" s="27">
        <f t="shared" si="11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/>
      <c r="D118" s="45">
        <f t="shared" si="8"/>
        <v>0</v>
      </c>
      <c r="E118" s="31">
        <v>2600</v>
      </c>
      <c r="F118" s="31">
        <f t="shared" si="14"/>
        <v>0</v>
      </c>
      <c r="G118" s="32"/>
      <c r="H118" s="27"/>
      <c r="I118" s="32">
        <f t="shared" si="12"/>
        <v>0</v>
      </c>
      <c r="J118" s="33">
        <f t="shared" si="9"/>
        <v>0</v>
      </c>
      <c r="K118" s="27">
        <f t="shared" si="10"/>
        <v>0</v>
      </c>
      <c r="L118" s="35">
        <f t="shared" si="13"/>
        <v>0</v>
      </c>
      <c r="M118" s="32">
        <v>0</v>
      </c>
      <c r="N118" s="27">
        <f t="shared" si="11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v>24</v>
      </c>
      <c r="D119" s="45">
        <f t="shared" si="8"/>
        <v>175000</v>
      </c>
      <c r="E119" s="31">
        <v>7291.666666666667</v>
      </c>
      <c r="F119" s="31">
        <f t="shared" si="14"/>
        <v>7291.666666666667</v>
      </c>
      <c r="G119" s="32"/>
      <c r="H119" s="27"/>
      <c r="I119" s="32">
        <f t="shared" si="12"/>
        <v>0</v>
      </c>
      <c r="J119" s="33">
        <f t="shared" si="9"/>
        <v>18</v>
      </c>
      <c r="K119" s="27">
        <f t="shared" si="10"/>
        <v>131250</v>
      </c>
      <c r="L119" s="35">
        <f t="shared" si="13"/>
        <v>7291.666666666667</v>
      </c>
      <c r="M119" s="32">
        <v>6</v>
      </c>
      <c r="N119" s="27">
        <f t="shared" si="11"/>
        <v>43750</v>
      </c>
      <c r="Q119" s="9"/>
    </row>
    <row r="120" spans="1:17" ht="15" customHeight="1" x14ac:dyDescent="0.25">
      <c r="A120" s="28">
        <v>109</v>
      </c>
      <c r="B120" s="29" t="s">
        <v>107</v>
      </c>
      <c r="C120" s="30"/>
      <c r="D120" s="45">
        <f t="shared" si="8"/>
        <v>0</v>
      </c>
      <c r="E120" s="31">
        <v>32300</v>
      </c>
      <c r="F120" s="31">
        <f t="shared" si="14"/>
        <v>32300</v>
      </c>
      <c r="G120" s="32">
        <v>6</v>
      </c>
      <c r="H120" s="27">
        <v>193800</v>
      </c>
      <c r="I120" s="32">
        <f t="shared" si="12"/>
        <v>32300</v>
      </c>
      <c r="J120" s="33">
        <f t="shared" si="9"/>
        <v>6</v>
      </c>
      <c r="K120" s="27">
        <f t="shared" si="10"/>
        <v>193800</v>
      </c>
      <c r="L120" s="35">
        <f t="shared" si="13"/>
        <v>32300</v>
      </c>
      <c r="M120" s="32">
        <v>0</v>
      </c>
      <c r="N120" s="27">
        <f t="shared" si="11"/>
        <v>0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v>12</v>
      </c>
      <c r="D121" s="45">
        <f t="shared" si="8"/>
        <v>170000</v>
      </c>
      <c r="E121" s="31">
        <v>14166.666666666666</v>
      </c>
      <c r="F121" s="31">
        <f t="shared" si="14"/>
        <v>14166.666666666666</v>
      </c>
      <c r="G121" s="32"/>
      <c r="H121" s="27"/>
      <c r="I121" s="32">
        <f t="shared" si="12"/>
        <v>0</v>
      </c>
      <c r="J121" s="33">
        <f t="shared" si="9"/>
        <v>9</v>
      </c>
      <c r="K121" s="27">
        <f t="shared" si="10"/>
        <v>127500</v>
      </c>
      <c r="L121" s="35">
        <f t="shared" si="13"/>
        <v>14166.666666666666</v>
      </c>
      <c r="M121" s="32">
        <v>3</v>
      </c>
      <c r="N121" s="27">
        <f t="shared" si="11"/>
        <v>42500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v>13</v>
      </c>
      <c r="D122" s="45">
        <f t="shared" si="8"/>
        <v>205833.03</v>
      </c>
      <c r="E122" s="31">
        <v>15833.31</v>
      </c>
      <c r="F122" s="31">
        <f t="shared" si="14"/>
        <v>15833.31</v>
      </c>
      <c r="G122" s="32"/>
      <c r="H122" s="27"/>
      <c r="I122" s="32">
        <f t="shared" si="12"/>
        <v>0</v>
      </c>
      <c r="J122" s="33">
        <f t="shared" si="9"/>
        <v>3</v>
      </c>
      <c r="K122" s="27">
        <f t="shared" si="10"/>
        <v>47499.93</v>
      </c>
      <c r="L122" s="35">
        <f t="shared" si="13"/>
        <v>15833.31</v>
      </c>
      <c r="M122" s="32">
        <v>10</v>
      </c>
      <c r="N122" s="27">
        <f t="shared" si="11"/>
        <v>158333.1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v>17</v>
      </c>
      <c r="D123" s="45">
        <f t="shared" si="8"/>
        <v>82946</v>
      </c>
      <c r="E123" s="31">
        <v>4879.1764705882351</v>
      </c>
      <c r="F123" s="31">
        <f t="shared" si="14"/>
        <v>4879.1764705882351</v>
      </c>
      <c r="G123" s="32"/>
      <c r="H123" s="27"/>
      <c r="I123" s="32">
        <f t="shared" si="12"/>
        <v>0</v>
      </c>
      <c r="J123" s="33">
        <f t="shared" si="9"/>
        <v>16</v>
      </c>
      <c r="K123" s="27">
        <f t="shared" si="10"/>
        <v>78066.823529411762</v>
      </c>
      <c r="L123" s="35">
        <f t="shared" si="13"/>
        <v>4879.1764705882351</v>
      </c>
      <c r="M123" s="32">
        <v>1</v>
      </c>
      <c r="N123" s="27">
        <f t="shared" si="11"/>
        <v>4879.1764705882351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v>8</v>
      </c>
      <c r="D124" s="45">
        <f t="shared" si="8"/>
        <v>35518.6</v>
      </c>
      <c r="E124" s="34">
        <v>4439.8249999999998</v>
      </c>
      <c r="F124" s="31">
        <f t="shared" si="14"/>
        <v>4439.8249999999998</v>
      </c>
      <c r="G124" s="33"/>
      <c r="H124" s="27"/>
      <c r="I124" s="32">
        <f t="shared" si="12"/>
        <v>0</v>
      </c>
      <c r="J124" s="33">
        <f t="shared" si="9"/>
        <v>0</v>
      </c>
      <c r="K124" s="27">
        <f t="shared" si="10"/>
        <v>0</v>
      </c>
      <c r="L124" s="35">
        <f t="shared" si="13"/>
        <v>4439.8249999999998</v>
      </c>
      <c r="M124" s="32">
        <v>8</v>
      </c>
      <c r="N124" s="27">
        <f t="shared" si="11"/>
        <v>35518.6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v>7</v>
      </c>
      <c r="D125" s="45">
        <f t="shared" si="8"/>
        <v>31078.774999999998</v>
      </c>
      <c r="E125" s="34">
        <v>4439.8249999999998</v>
      </c>
      <c r="F125" s="31">
        <f t="shared" si="14"/>
        <v>4439.8249999999998</v>
      </c>
      <c r="G125" s="33"/>
      <c r="H125" s="27"/>
      <c r="I125" s="32">
        <f t="shared" si="12"/>
        <v>0</v>
      </c>
      <c r="J125" s="33">
        <f t="shared" si="9"/>
        <v>0</v>
      </c>
      <c r="K125" s="27">
        <f t="shared" si="10"/>
        <v>0</v>
      </c>
      <c r="L125" s="35">
        <f t="shared" si="13"/>
        <v>4439.8249999999998</v>
      </c>
      <c r="M125" s="32">
        <v>7</v>
      </c>
      <c r="N125" s="27">
        <f t="shared" si="11"/>
        <v>31078.774999999998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v>2</v>
      </c>
      <c r="D126" s="45">
        <f t="shared" si="8"/>
        <v>8879.65</v>
      </c>
      <c r="E126" s="34">
        <v>4439.8249999999998</v>
      </c>
      <c r="F126" s="31">
        <f t="shared" si="14"/>
        <v>4439.8249999999998</v>
      </c>
      <c r="G126" s="33"/>
      <c r="H126" s="27"/>
      <c r="I126" s="32">
        <f t="shared" si="12"/>
        <v>0</v>
      </c>
      <c r="J126" s="33">
        <f t="shared" si="9"/>
        <v>2</v>
      </c>
      <c r="K126" s="27">
        <f t="shared" si="10"/>
        <v>8879.65</v>
      </c>
      <c r="L126" s="35">
        <f t="shared" si="13"/>
        <v>4439.8249999999998</v>
      </c>
      <c r="M126" s="32">
        <v>0</v>
      </c>
      <c r="N126" s="27">
        <f t="shared" si="11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v>9</v>
      </c>
      <c r="D127" s="45">
        <f t="shared" si="8"/>
        <v>39958.424999999996</v>
      </c>
      <c r="E127" s="34">
        <v>4439.8249999999998</v>
      </c>
      <c r="F127" s="31">
        <f t="shared" si="14"/>
        <v>4439.8249999999998</v>
      </c>
      <c r="G127" s="33"/>
      <c r="H127" s="27"/>
      <c r="I127" s="32">
        <f t="shared" si="12"/>
        <v>0</v>
      </c>
      <c r="J127" s="33">
        <f t="shared" si="9"/>
        <v>0</v>
      </c>
      <c r="K127" s="27">
        <f t="shared" si="10"/>
        <v>0</v>
      </c>
      <c r="L127" s="35">
        <f t="shared" si="13"/>
        <v>4439.8249999999998</v>
      </c>
      <c r="M127" s="32">
        <v>9</v>
      </c>
      <c r="N127" s="27">
        <f t="shared" si="11"/>
        <v>39958.424999999996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v>12</v>
      </c>
      <c r="D128" s="45">
        <f>C128*E128</f>
        <v>53277.899999999994</v>
      </c>
      <c r="E128" s="34">
        <v>4439.8249999999998</v>
      </c>
      <c r="F128" s="31">
        <f t="shared" si="14"/>
        <v>4439.8249999999998</v>
      </c>
      <c r="G128" s="33"/>
      <c r="H128" s="27"/>
      <c r="I128" s="32">
        <f t="shared" si="12"/>
        <v>0</v>
      </c>
      <c r="J128" s="33">
        <f t="shared" si="9"/>
        <v>0</v>
      </c>
      <c r="K128" s="27">
        <f t="shared" si="10"/>
        <v>0</v>
      </c>
      <c r="L128" s="35">
        <f t="shared" si="13"/>
        <v>4439.8249999999998</v>
      </c>
      <c r="M128" s="32">
        <v>12</v>
      </c>
      <c r="N128" s="27">
        <f t="shared" si="11"/>
        <v>53277.899999999994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v>2</v>
      </c>
      <c r="D129" s="45">
        <f t="shared" si="8"/>
        <v>8879.65</v>
      </c>
      <c r="E129" s="34">
        <v>4439.8249999999998</v>
      </c>
      <c r="F129" s="31">
        <f t="shared" si="14"/>
        <v>4439.8249999999998</v>
      </c>
      <c r="G129" s="33"/>
      <c r="H129" s="27"/>
      <c r="I129" s="32">
        <f t="shared" si="12"/>
        <v>0</v>
      </c>
      <c r="J129" s="33">
        <f t="shared" si="9"/>
        <v>0</v>
      </c>
      <c r="K129" s="27">
        <f t="shared" si="10"/>
        <v>0</v>
      </c>
      <c r="L129" s="35">
        <f t="shared" si="13"/>
        <v>4439.8249999999998</v>
      </c>
      <c r="M129" s="32">
        <v>2</v>
      </c>
      <c r="N129" s="27">
        <f t="shared" si="11"/>
        <v>8879.65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v>6</v>
      </c>
      <c r="D130" s="45">
        <f t="shared" si="8"/>
        <v>139999.86000000002</v>
      </c>
      <c r="E130" s="31">
        <v>23333.31</v>
      </c>
      <c r="F130" s="31">
        <f t="shared" si="14"/>
        <v>23333.31</v>
      </c>
      <c r="G130" s="32"/>
      <c r="H130" s="27"/>
      <c r="I130" s="32">
        <f t="shared" si="12"/>
        <v>0</v>
      </c>
      <c r="J130" s="33">
        <f t="shared" si="9"/>
        <v>6</v>
      </c>
      <c r="K130" s="27">
        <f t="shared" si="10"/>
        <v>139999.86000000002</v>
      </c>
      <c r="L130" s="35">
        <f t="shared" si="13"/>
        <v>23333.31</v>
      </c>
      <c r="M130" s="32">
        <v>0</v>
      </c>
      <c r="N130" s="27">
        <f t="shared" si="11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v>4</v>
      </c>
      <c r="D131" s="45">
        <f t="shared" si="8"/>
        <v>93333.24</v>
      </c>
      <c r="E131" s="31">
        <v>23333.31</v>
      </c>
      <c r="F131" s="31">
        <f t="shared" si="14"/>
        <v>23333.31</v>
      </c>
      <c r="G131" s="32"/>
      <c r="H131" s="27"/>
      <c r="I131" s="32">
        <f t="shared" si="12"/>
        <v>0</v>
      </c>
      <c r="J131" s="33">
        <f t="shared" si="9"/>
        <v>1</v>
      </c>
      <c r="K131" s="27">
        <f t="shared" si="10"/>
        <v>23333.31</v>
      </c>
      <c r="L131" s="35">
        <f t="shared" si="13"/>
        <v>23333.31</v>
      </c>
      <c r="M131" s="32">
        <v>3</v>
      </c>
      <c r="N131" s="27">
        <f t="shared" si="11"/>
        <v>69999.930000000008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v>3</v>
      </c>
      <c r="D132" s="45">
        <f t="shared" si="8"/>
        <v>69999.930000000008</v>
      </c>
      <c r="E132" s="31">
        <v>23333.31</v>
      </c>
      <c r="F132" s="31">
        <f t="shared" si="14"/>
        <v>23333.31</v>
      </c>
      <c r="G132" s="32"/>
      <c r="H132" s="27"/>
      <c r="I132" s="32">
        <f t="shared" si="12"/>
        <v>0</v>
      </c>
      <c r="J132" s="33">
        <f t="shared" si="9"/>
        <v>2</v>
      </c>
      <c r="K132" s="27">
        <f t="shared" si="10"/>
        <v>46666.62</v>
      </c>
      <c r="L132" s="35">
        <f t="shared" si="13"/>
        <v>23333.31</v>
      </c>
      <c r="M132" s="32">
        <v>1</v>
      </c>
      <c r="N132" s="27">
        <f t="shared" si="11"/>
        <v>23333.31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v>5</v>
      </c>
      <c r="D133" s="45">
        <f t="shared" si="8"/>
        <v>1475000</v>
      </c>
      <c r="E133" s="31">
        <v>295000</v>
      </c>
      <c r="F133" s="31">
        <f t="shared" si="14"/>
        <v>295000</v>
      </c>
      <c r="G133" s="32">
        <v>3</v>
      </c>
      <c r="H133" s="27">
        <v>924000</v>
      </c>
      <c r="I133" s="32">
        <f t="shared" si="12"/>
        <v>308000</v>
      </c>
      <c r="J133" s="33">
        <f t="shared" si="9"/>
        <v>4</v>
      </c>
      <c r="K133" s="27">
        <f t="shared" si="10"/>
        <v>1199500</v>
      </c>
      <c r="L133" s="35">
        <f t="shared" si="13"/>
        <v>299875</v>
      </c>
      <c r="M133" s="32">
        <v>4</v>
      </c>
      <c r="N133" s="27">
        <f t="shared" si="11"/>
        <v>1199500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v>6</v>
      </c>
      <c r="D134" s="45">
        <f t="shared" si="8"/>
        <v>41200</v>
      </c>
      <c r="E134" s="31">
        <v>6866.666666666667</v>
      </c>
      <c r="F134" s="31">
        <f t="shared" si="14"/>
        <v>6866.666666666667</v>
      </c>
      <c r="G134" s="32">
        <v>96</v>
      </c>
      <c r="H134" s="27">
        <v>959000</v>
      </c>
      <c r="I134" s="32">
        <f t="shared" si="12"/>
        <v>9989.5833333333339</v>
      </c>
      <c r="J134" s="33">
        <f t="shared" si="9"/>
        <v>6</v>
      </c>
      <c r="K134" s="27">
        <f t="shared" si="10"/>
        <v>58835.294117647063</v>
      </c>
      <c r="L134" s="35">
        <f t="shared" si="13"/>
        <v>9805.8823529411766</v>
      </c>
      <c r="M134" s="32">
        <v>96</v>
      </c>
      <c r="N134" s="27">
        <f t="shared" si="11"/>
        <v>941364.70588235301</v>
      </c>
      <c r="Q134" s="9"/>
    </row>
    <row r="135" spans="1:17" ht="15" customHeight="1" x14ac:dyDescent="0.25">
      <c r="A135" s="28">
        <v>124</v>
      </c>
      <c r="B135" s="29" t="s">
        <v>122</v>
      </c>
      <c r="C135" s="30"/>
      <c r="D135" s="45">
        <f t="shared" si="8"/>
        <v>0</v>
      </c>
      <c r="E135" s="31">
        <v>6500</v>
      </c>
      <c r="F135" s="31">
        <f t="shared" si="14"/>
        <v>6500</v>
      </c>
      <c r="G135" s="32">
        <v>5</v>
      </c>
      <c r="H135" s="27">
        <v>32500</v>
      </c>
      <c r="I135" s="32">
        <f t="shared" si="12"/>
        <v>6500</v>
      </c>
      <c r="J135" s="33">
        <f t="shared" si="9"/>
        <v>0</v>
      </c>
      <c r="K135" s="27">
        <f t="shared" si="10"/>
        <v>0</v>
      </c>
      <c r="L135" s="35">
        <f t="shared" si="13"/>
        <v>6500</v>
      </c>
      <c r="M135" s="32">
        <v>5</v>
      </c>
      <c r="N135" s="27">
        <f t="shared" si="11"/>
        <v>32500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v>5</v>
      </c>
      <c r="D136" s="45">
        <f t="shared" si="8"/>
        <v>28750</v>
      </c>
      <c r="E136" s="31">
        <v>5750</v>
      </c>
      <c r="F136" s="31">
        <f t="shared" si="14"/>
        <v>5750</v>
      </c>
      <c r="G136" s="32"/>
      <c r="H136" s="27"/>
      <c r="I136" s="32">
        <f t="shared" si="12"/>
        <v>0</v>
      </c>
      <c r="J136" s="33">
        <f t="shared" si="9"/>
        <v>0</v>
      </c>
      <c r="K136" s="27">
        <f t="shared" si="10"/>
        <v>0</v>
      </c>
      <c r="L136" s="35">
        <f t="shared" si="13"/>
        <v>5750</v>
      </c>
      <c r="M136" s="32">
        <v>5</v>
      </c>
      <c r="N136" s="27">
        <f t="shared" si="11"/>
        <v>28750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v>5</v>
      </c>
      <c r="D137" s="45">
        <f t="shared" si="8"/>
        <v>28750</v>
      </c>
      <c r="E137" s="31">
        <v>5750</v>
      </c>
      <c r="F137" s="31">
        <f t="shared" si="14"/>
        <v>5750</v>
      </c>
      <c r="G137" s="32"/>
      <c r="H137" s="27"/>
      <c r="I137" s="32">
        <f t="shared" si="12"/>
        <v>0</v>
      </c>
      <c r="J137" s="33">
        <f t="shared" si="9"/>
        <v>1</v>
      </c>
      <c r="K137" s="27">
        <f t="shared" si="10"/>
        <v>5750</v>
      </c>
      <c r="L137" s="35">
        <f t="shared" si="13"/>
        <v>5750</v>
      </c>
      <c r="M137" s="32">
        <v>4</v>
      </c>
      <c r="N137" s="27">
        <f t="shared" si="11"/>
        <v>23000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v>1</v>
      </c>
      <c r="D138" s="45">
        <f t="shared" si="8"/>
        <v>25196</v>
      </c>
      <c r="E138" s="31">
        <v>25196</v>
      </c>
      <c r="F138" s="31">
        <f t="shared" si="14"/>
        <v>25196</v>
      </c>
      <c r="G138" s="32"/>
      <c r="H138" s="27"/>
      <c r="I138" s="32">
        <f t="shared" si="12"/>
        <v>0</v>
      </c>
      <c r="J138" s="33">
        <f t="shared" si="9"/>
        <v>1</v>
      </c>
      <c r="K138" s="27">
        <f t="shared" si="10"/>
        <v>25196</v>
      </c>
      <c r="L138" s="35">
        <f t="shared" si="13"/>
        <v>25196</v>
      </c>
      <c r="M138" s="32">
        <v>0</v>
      </c>
      <c r="N138" s="27">
        <f t="shared" si="11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v>1</v>
      </c>
      <c r="D139" s="45">
        <f t="shared" si="8"/>
        <v>11000</v>
      </c>
      <c r="E139" s="31">
        <v>11000</v>
      </c>
      <c r="F139" s="31">
        <f t="shared" si="14"/>
        <v>11000</v>
      </c>
      <c r="G139" s="32"/>
      <c r="H139" s="27"/>
      <c r="I139" s="32">
        <f t="shared" si="12"/>
        <v>0</v>
      </c>
      <c r="J139" s="33">
        <f t="shared" si="9"/>
        <v>1</v>
      </c>
      <c r="K139" s="27">
        <f t="shared" si="10"/>
        <v>11000</v>
      </c>
      <c r="L139" s="35">
        <f t="shared" si="13"/>
        <v>11000</v>
      </c>
      <c r="M139" s="32">
        <v>0</v>
      </c>
      <c r="N139" s="27">
        <f t="shared" si="11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v>15</v>
      </c>
      <c r="D140" s="45">
        <f t="shared" si="8"/>
        <v>187500</v>
      </c>
      <c r="E140" s="31">
        <v>12500</v>
      </c>
      <c r="F140" s="31">
        <f t="shared" si="14"/>
        <v>12500</v>
      </c>
      <c r="G140" s="32"/>
      <c r="H140" s="27"/>
      <c r="I140" s="32">
        <f t="shared" si="12"/>
        <v>0</v>
      </c>
      <c r="J140" s="33">
        <f t="shared" si="9"/>
        <v>3</v>
      </c>
      <c r="K140" s="27">
        <f t="shared" si="10"/>
        <v>37500</v>
      </c>
      <c r="L140" s="35">
        <f t="shared" si="13"/>
        <v>12500</v>
      </c>
      <c r="M140" s="32">
        <v>12</v>
      </c>
      <c r="N140" s="27">
        <f t="shared" si="11"/>
        <v>150000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v>8</v>
      </c>
      <c r="D141" s="45">
        <f t="shared" ref="D141:D204" si="15">C141*E141</f>
        <v>101667</v>
      </c>
      <c r="E141" s="31">
        <v>12708.375</v>
      </c>
      <c r="F141" s="31">
        <f t="shared" si="14"/>
        <v>12708.375</v>
      </c>
      <c r="G141" s="32"/>
      <c r="H141" s="27"/>
      <c r="I141" s="32">
        <f t="shared" si="12"/>
        <v>0</v>
      </c>
      <c r="J141" s="33">
        <f t="shared" ref="J141:J204" si="16">C141+G141-M141</f>
        <v>4</v>
      </c>
      <c r="K141" s="27">
        <f t="shared" ref="K141:K204" si="17">J141*L141</f>
        <v>50833.5</v>
      </c>
      <c r="L141" s="35">
        <f t="shared" si="13"/>
        <v>12708.375</v>
      </c>
      <c r="M141" s="32">
        <v>4</v>
      </c>
      <c r="N141" s="27">
        <f t="shared" ref="N141:N204" si="18">M141*L141</f>
        <v>50833.5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v>2</v>
      </c>
      <c r="D142" s="45">
        <f t="shared" si="15"/>
        <v>51666.8</v>
      </c>
      <c r="E142" s="31">
        <v>25833.4</v>
      </c>
      <c r="F142" s="31">
        <f t="shared" si="14"/>
        <v>25833.4</v>
      </c>
      <c r="G142" s="32"/>
      <c r="H142" s="27"/>
      <c r="I142" s="32">
        <f t="shared" ref="I142:I205" si="19">IF(G142&gt;0,H142/G142,0)</f>
        <v>0</v>
      </c>
      <c r="J142" s="33">
        <f t="shared" si="16"/>
        <v>0</v>
      </c>
      <c r="K142" s="27">
        <f t="shared" si="17"/>
        <v>0</v>
      </c>
      <c r="L142" s="35">
        <f t="shared" ref="L142:L205" si="20">IF(G142&gt;0,(D142+H142)/(C142+G142),F142)</f>
        <v>25833.4</v>
      </c>
      <c r="M142" s="32">
        <v>2</v>
      </c>
      <c r="N142" s="27">
        <f t="shared" si="18"/>
        <v>51666.8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v>1</v>
      </c>
      <c r="D143" s="45">
        <f t="shared" si="15"/>
        <v>25833.4</v>
      </c>
      <c r="E143" s="31">
        <v>25833.4</v>
      </c>
      <c r="F143" s="31">
        <f t="shared" si="14"/>
        <v>25833.4</v>
      </c>
      <c r="G143" s="32"/>
      <c r="H143" s="27"/>
      <c r="I143" s="32">
        <f t="shared" si="19"/>
        <v>0</v>
      </c>
      <c r="J143" s="33">
        <f t="shared" si="16"/>
        <v>0</v>
      </c>
      <c r="K143" s="27">
        <f t="shared" si="17"/>
        <v>0</v>
      </c>
      <c r="L143" s="35">
        <f t="shared" si="20"/>
        <v>25833.4</v>
      </c>
      <c r="M143" s="32">
        <v>1</v>
      </c>
      <c r="N143" s="27">
        <f t="shared" si="18"/>
        <v>25833.4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v>2</v>
      </c>
      <c r="D144" s="45">
        <f t="shared" si="15"/>
        <v>51666.8</v>
      </c>
      <c r="E144" s="31">
        <v>25833.4</v>
      </c>
      <c r="F144" s="31">
        <f t="shared" ref="F144:F207" si="21">IF(C144&gt;0,E144,I144)</f>
        <v>25833.4</v>
      </c>
      <c r="G144" s="32"/>
      <c r="H144" s="27"/>
      <c r="I144" s="32">
        <f t="shared" si="19"/>
        <v>0</v>
      </c>
      <c r="J144" s="33">
        <f t="shared" si="16"/>
        <v>1</v>
      </c>
      <c r="K144" s="27">
        <f t="shared" si="17"/>
        <v>25833.4</v>
      </c>
      <c r="L144" s="35">
        <f t="shared" si="20"/>
        <v>25833.4</v>
      </c>
      <c r="M144" s="32">
        <v>1</v>
      </c>
      <c r="N144" s="27">
        <f t="shared" si="18"/>
        <v>25833.4</v>
      </c>
      <c r="Q144" s="9"/>
    </row>
    <row r="145" spans="1:17" ht="15" customHeight="1" x14ac:dyDescent="0.25">
      <c r="A145" s="28">
        <v>134</v>
      </c>
      <c r="B145" s="29" t="s">
        <v>132</v>
      </c>
      <c r="C145" s="30"/>
      <c r="D145" s="45">
        <f t="shared" si="15"/>
        <v>0</v>
      </c>
      <c r="E145" s="31">
        <v>25000</v>
      </c>
      <c r="F145" s="31">
        <f t="shared" si="21"/>
        <v>500</v>
      </c>
      <c r="G145" s="32">
        <v>48</v>
      </c>
      <c r="H145" s="27">
        <v>24000</v>
      </c>
      <c r="I145" s="32">
        <f t="shared" si="19"/>
        <v>500</v>
      </c>
      <c r="J145" s="33">
        <f t="shared" si="16"/>
        <v>48</v>
      </c>
      <c r="K145" s="27">
        <f t="shared" si="17"/>
        <v>24000</v>
      </c>
      <c r="L145" s="35">
        <f t="shared" si="20"/>
        <v>500</v>
      </c>
      <c r="M145" s="32">
        <v>0</v>
      </c>
      <c r="N145" s="27">
        <f t="shared" si="18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v>5</v>
      </c>
      <c r="D146" s="45">
        <f t="shared" si="15"/>
        <v>45090</v>
      </c>
      <c r="E146" s="31">
        <v>9018</v>
      </c>
      <c r="F146" s="31">
        <f t="shared" si="21"/>
        <v>9018</v>
      </c>
      <c r="G146" s="32">
        <v>1</v>
      </c>
      <c r="H146" s="27">
        <v>9018</v>
      </c>
      <c r="I146" s="32">
        <f t="shared" si="19"/>
        <v>9018</v>
      </c>
      <c r="J146" s="33">
        <f t="shared" si="16"/>
        <v>0</v>
      </c>
      <c r="K146" s="27">
        <f t="shared" si="17"/>
        <v>0</v>
      </c>
      <c r="L146" s="35">
        <f t="shared" si="20"/>
        <v>9018</v>
      </c>
      <c r="M146" s="32">
        <v>6</v>
      </c>
      <c r="N146" s="27">
        <f t="shared" si="18"/>
        <v>54108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v>25</v>
      </c>
      <c r="D147" s="45">
        <f t="shared" si="15"/>
        <v>225450</v>
      </c>
      <c r="E147" s="31">
        <v>9018</v>
      </c>
      <c r="F147" s="31">
        <f t="shared" si="21"/>
        <v>9018</v>
      </c>
      <c r="G147" s="32"/>
      <c r="H147" s="27"/>
      <c r="I147" s="32">
        <f t="shared" si="19"/>
        <v>0</v>
      </c>
      <c r="J147" s="33">
        <f t="shared" si="16"/>
        <v>2</v>
      </c>
      <c r="K147" s="27">
        <f t="shared" si="17"/>
        <v>18036</v>
      </c>
      <c r="L147" s="35">
        <f t="shared" si="20"/>
        <v>9018</v>
      </c>
      <c r="M147" s="32">
        <v>23</v>
      </c>
      <c r="N147" s="27">
        <f t="shared" si="18"/>
        <v>207414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v>2</v>
      </c>
      <c r="D148" s="45">
        <f t="shared" si="15"/>
        <v>164400</v>
      </c>
      <c r="E148" s="31">
        <v>82200</v>
      </c>
      <c r="F148" s="31">
        <f t="shared" si="21"/>
        <v>82200</v>
      </c>
      <c r="G148" s="32">
        <v>5</v>
      </c>
      <c r="H148" s="27">
        <v>411000</v>
      </c>
      <c r="I148" s="32">
        <f t="shared" si="19"/>
        <v>82200</v>
      </c>
      <c r="J148" s="33">
        <f t="shared" si="16"/>
        <v>1</v>
      </c>
      <c r="K148" s="27">
        <f t="shared" si="17"/>
        <v>82200</v>
      </c>
      <c r="L148" s="35">
        <f t="shared" si="20"/>
        <v>82200</v>
      </c>
      <c r="M148" s="32">
        <v>6</v>
      </c>
      <c r="N148" s="27">
        <f t="shared" si="18"/>
        <v>493200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v>26</v>
      </c>
      <c r="D149" s="45">
        <f t="shared" si="15"/>
        <v>1950000</v>
      </c>
      <c r="E149" s="31">
        <v>75000</v>
      </c>
      <c r="F149" s="31">
        <f t="shared" si="21"/>
        <v>75000</v>
      </c>
      <c r="G149" s="32"/>
      <c r="H149" s="27"/>
      <c r="I149" s="32">
        <f t="shared" si="19"/>
        <v>0</v>
      </c>
      <c r="J149" s="33">
        <f t="shared" si="16"/>
        <v>4</v>
      </c>
      <c r="K149" s="27">
        <f t="shared" si="17"/>
        <v>300000</v>
      </c>
      <c r="L149" s="35">
        <f t="shared" si="20"/>
        <v>75000</v>
      </c>
      <c r="M149" s="32">
        <v>22</v>
      </c>
      <c r="N149" s="27">
        <f t="shared" si="18"/>
        <v>1650000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v>4</v>
      </c>
      <c r="D150" s="45">
        <f t="shared" si="15"/>
        <v>49488</v>
      </c>
      <c r="E150" s="31">
        <v>12372</v>
      </c>
      <c r="F150" s="31">
        <f t="shared" si="21"/>
        <v>12372</v>
      </c>
      <c r="G150" s="32"/>
      <c r="H150" s="27"/>
      <c r="I150" s="32">
        <f t="shared" si="19"/>
        <v>0</v>
      </c>
      <c r="J150" s="33">
        <f t="shared" si="16"/>
        <v>0</v>
      </c>
      <c r="K150" s="27">
        <f t="shared" si="17"/>
        <v>0</v>
      </c>
      <c r="L150" s="35">
        <f t="shared" si="20"/>
        <v>12372</v>
      </c>
      <c r="M150" s="32">
        <v>4</v>
      </c>
      <c r="N150" s="27">
        <f t="shared" si="18"/>
        <v>49488</v>
      </c>
      <c r="Q150" s="9"/>
    </row>
    <row r="151" spans="1:17" ht="15" customHeight="1" x14ac:dyDescent="0.25">
      <c r="A151" s="28">
        <v>140</v>
      </c>
      <c r="B151" s="29" t="s">
        <v>138</v>
      </c>
      <c r="C151" s="30"/>
      <c r="D151" s="45">
        <f t="shared" si="15"/>
        <v>0</v>
      </c>
      <c r="E151" s="31">
        <v>9000</v>
      </c>
      <c r="F151" s="31">
        <f t="shared" si="21"/>
        <v>0</v>
      </c>
      <c r="G151" s="32"/>
      <c r="H151" s="27"/>
      <c r="I151" s="32">
        <f t="shared" si="19"/>
        <v>0</v>
      </c>
      <c r="J151" s="33">
        <f t="shared" si="16"/>
        <v>0</v>
      </c>
      <c r="K151" s="27">
        <f t="shared" si="17"/>
        <v>0</v>
      </c>
      <c r="L151" s="35">
        <f t="shared" si="20"/>
        <v>0</v>
      </c>
      <c r="M151" s="32">
        <v>0</v>
      </c>
      <c r="N151" s="27">
        <f t="shared" si="18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v>6</v>
      </c>
      <c r="D152" s="45">
        <f t="shared" si="15"/>
        <v>166765</v>
      </c>
      <c r="E152" s="31">
        <v>27794.166666666668</v>
      </c>
      <c r="F152" s="31">
        <f t="shared" si="21"/>
        <v>27794.166666666668</v>
      </c>
      <c r="G152" s="32"/>
      <c r="H152" s="27"/>
      <c r="I152" s="32">
        <f t="shared" si="19"/>
        <v>0</v>
      </c>
      <c r="J152" s="33">
        <f t="shared" si="16"/>
        <v>6</v>
      </c>
      <c r="K152" s="27">
        <f t="shared" si="17"/>
        <v>166765</v>
      </c>
      <c r="L152" s="35">
        <f t="shared" si="20"/>
        <v>27794.166666666668</v>
      </c>
      <c r="M152" s="32">
        <v>0</v>
      </c>
      <c r="N152" s="27">
        <f t="shared" si="18"/>
        <v>0</v>
      </c>
      <c r="Q152" s="9"/>
    </row>
    <row r="153" spans="1:17" ht="15" customHeight="1" x14ac:dyDescent="0.25">
      <c r="A153" s="28">
        <v>142</v>
      </c>
      <c r="B153" s="29" t="s">
        <v>140</v>
      </c>
      <c r="C153" s="30"/>
      <c r="D153" s="45">
        <f t="shared" si="15"/>
        <v>0</v>
      </c>
      <c r="E153" s="31">
        <v>3800</v>
      </c>
      <c r="F153" s="31">
        <f t="shared" si="21"/>
        <v>3740</v>
      </c>
      <c r="G153" s="32">
        <v>40</v>
      </c>
      <c r="H153" s="27">
        <v>149600</v>
      </c>
      <c r="I153" s="32">
        <f t="shared" si="19"/>
        <v>3740</v>
      </c>
      <c r="J153" s="33">
        <f t="shared" si="16"/>
        <v>3</v>
      </c>
      <c r="K153" s="27">
        <f t="shared" si="17"/>
        <v>11220</v>
      </c>
      <c r="L153" s="35">
        <f t="shared" si="20"/>
        <v>3740</v>
      </c>
      <c r="M153" s="32">
        <v>37</v>
      </c>
      <c r="N153" s="27">
        <f t="shared" si="18"/>
        <v>138380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v>23</v>
      </c>
      <c r="D154" s="45">
        <f t="shared" si="15"/>
        <v>105417.00000000001</v>
      </c>
      <c r="E154" s="31">
        <v>4583.347826086957</v>
      </c>
      <c r="F154" s="31">
        <f t="shared" si="21"/>
        <v>4583.347826086957</v>
      </c>
      <c r="G154" s="32"/>
      <c r="H154" s="27"/>
      <c r="I154" s="32">
        <f t="shared" si="19"/>
        <v>0</v>
      </c>
      <c r="J154" s="33">
        <f t="shared" si="16"/>
        <v>3</v>
      </c>
      <c r="K154" s="27">
        <f t="shared" si="17"/>
        <v>13750.043478260872</v>
      </c>
      <c r="L154" s="35">
        <f t="shared" si="20"/>
        <v>4583.347826086957</v>
      </c>
      <c r="M154" s="32">
        <v>20</v>
      </c>
      <c r="N154" s="27">
        <f t="shared" si="18"/>
        <v>91666.956521739135</v>
      </c>
      <c r="Q154" s="9"/>
    </row>
    <row r="155" spans="1:17" ht="15" customHeight="1" x14ac:dyDescent="0.25">
      <c r="A155" s="28">
        <v>144</v>
      </c>
      <c r="B155" s="29" t="s">
        <v>142</v>
      </c>
      <c r="C155" s="30"/>
      <c r="D155" s="45">
        <f t="shared" si="15"/>
        <v>0</v>
      </c>
      <c r="E155" s="31">
        <v>6000</v>
      </c>
      <c r="F155" s="31">
        <f t="shared" si="21"/>
        <v>6000</v>
      </c>
      <c r="G155" s="32">
        <v>9</v>
      </c>
      <c r="H155" s="27">
        <v>54000</v>
      </c>
      <c r="I155" s="32">
        <f t="shared" si="19"/>
        <v>6000</v>
      </c>
      <c r="J155" s="33">
        <f t="shared" si="16"/>
        <v>0</v>
      </c>
      <c r="K155" s="27">
        <f t="shared" si="17"/>
        <v>0</v>
      </c>
      <c r="L155" s="35">
        <f t="shared" si="20"/>
        <v>6000</v>
      </c>
      <c r="M155" s="32">
        <v>9</v>
      </c>
      <c r="N155" s="27">
        <f t="shared" si="18"/>
        <v>54000</v>
      </c>
      <c r="Q155" s="9"/>
    </row>
    <row r="156" spans="1:17" ht="15" customHeight="1" x14ac:dyDescent="0.25">
      <c r="A156" s="28">
        <v>145</v>
      </c>
      <c r="B156" s="29" t="s">
        <v>143</v>
      </c>
      <c r="C156" s="30"/>
      <c r="D156" s="45">
        <f t="shared" si="15"/>
        <v>0</v>
      </c>
      <c r="E156" s="31">
        <v>3707</v>
      </c>
      <c r="F156" s="31">
        <f t="shared" si="21"/>
        <v>3560</v>
      </c>
      <c r="G156" s="32">
        <v>50</v>
      </c>
      <c r="H156" s="27">
        <v>178000</v>
      </c>
      <c r="I156" s="32">
        <f t="shared" si="19"/>
        <v>3560</v>
      </c>
      <c r="J156" s="33">
        <f t="shared" si="16"/>
        <v>0</v>
      </c>
      <c r="K156" s="27">
        <f t="shared" si="17"/>
        <v>0</v>
      </c>
      <c r="L156" s="35">
        <f t="shared" si="20"/>
        <v>3560</v>
      </c>
      <c r="M156" s="32">
        <v>50</v>
      </c>
      <c r="N156" s="27">
        <f t="shared" si="18"/>
        <v>178000</v>
      </c>
      <c r="Q156" s="9"/>
    </row>
    <row r="157" spans="1:17" ht="15" customHeight="1" x14ac:dyDescent="0.25">
      <c r="A157" s="28">
        <v>146</v>
      </c>
      <c r="B157" s="29" t="s">
        <v>144</v>
      </c>
      <c r="C157" s="30"/>
      <c r="D157" s="45">
        <f t="shared" si="15"/>
        <v>0</v>
      </c>
      <c r="E157" s="31">
        <v>21000</v>
      </c>
      <c r="F157" s="31">
        <f t="shared" si="21"/>
        <v>0</v>
      </c>
      <c r="G157" s="32"/>
      <c r="H157" s="27"/>
      <c r="I157" s="32">
        <f t="shared" si="19"/>
        <v>0</v>
      </c>
      <c r="J157" s="33">
        <f t="shared" si="16"/>
        <v>0</v>
      </c>
      <c r="K157" s="27">
        <f t="shared" si="17"/>
        <v>0</v>
      </c>
      <c r="L157" s="35">
        <f t="shared" si="20"/>
        <v>0</v>
      </c>
      <c r="M157" s="32">
        <v>0</v>
      </c>
      <c r="N157" s="27">
        <f t="shared" si="18"/>
        <v>0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v>52</v>
      </c>
      <c r="D158" s="45">
        <f t="shared" si="15"/>
        <v>255220.68</v>
      </c>
      <c r="E158" s="31">
        <v>4908.09</v>
      </c>
      <c r="F158" s="31">
        <f t="shared" si="21"/>
        <v>4908.09</v>
      </c>
      <c r="G158" s="32"/>
      <c r="H158" s="27"/>
      <c r="I158" s="32">
        <f t="shared" si="19"/>
        <v>0</v>
      </c>
      <c r="J158" s="33">
        <f t="shared" si="16"/>
        <v>0</v>
      </c>
      <c r="K158" s="27">
        <f t="shared" si="17"/>
        <v>0</v>
      </c>
      <c r="L158" s="35">
        <f t="shared" si="20"/>
        <v>4908.09</v>
      </c>
      <c r="M158" s="32">
        <v>52</v>
      </c>
      <c r="N158" s="27">
        <f t="shared" si="18"/>
        <v>255220.68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v>45</v>
      </c>
      <c r="D159" s="45">
        <f t="shared" si="15"/>
        <v>244570</v>
      </c>
      <c r="E159" s="31">
        <v>5434.8888888888887</v>
      </c>
      <c r="F159" s="31">
        <f t="shared" si="21"/>
        <v>5434.8888888888887</v>
      </c>
      <c r="G159" s="32"/>
      <c r="H159" s="27"/>
      <c r="I159" s="32">
        <f t="shared" si="19"/>
        <v>0</v>
      </c>
      <c r="J159" s="33">
        <f t="shared" si="16"/>
        <v>8</v>
      </c>
      <c r="K159" s="27">
        <f t="shared" si="17"/>
        <v>43479.111111111109</v>
      </c>
      <c r="L159" s="35">
        <f t="shared" si="20"/>
        <v>5434.8888888888887</v>
      </c>
      <c r="M159" s="32">
        <v>37</v>
      </c>
      <c r="N159" s="27">
        <f t="shared" si="18"/>
        <v>201090.88888888888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v>10</v>
      </c>
      <c r="D160" s="45">
        <f t="shared" si="15"/>
        <v>60000</v>
      </c>
      <c r="E160" s="31">
        <v>6000</v>
      </c>
      <c r="F160" s="31">
        <f t="shared" si="21"/>
        <v>6000</v>
      </c>
      <c r="G160" s="32"/>
      <c r="H160" s="27"/>
      <c r="I160" s="32">
        <f t="shared" si="19"/>
        <v>0</v>
      </c>
      <c r="J160" s="33">
        <f t="shared" si="16"/>
        <v>7</v>
      </c>
      <c r="K160" s="27">
        <f t="shared" si="17"/>
        <v>42000</v>
      </c>
      <c r="L160" s="35">
        <f t="shared" si="20"/>
        <v>6000</v>
      </c>
      <c r="M160" s="32">
        <v>3</v>
      </c>
      <c r="N160" s="27">
        <f t="shared" si="18"/>
        <v>18000</v>
      </c>
      <c r="Q160" s="9"/>
    </row>
    <row r="161" spans="1:17" ht="15" customHeight="1" x14ac:dyDescent="0.25">
      <c r="A161" s="28">
        <v>150</v>
      </c>
      <c r="B161" s="29" t="s">
        <v>148</v>
      </c>
      <c r="C161" s="30">
        <v>27</v>
      </c>
      <c r="D161" s="45">
        <f t="shared" si="15"/>
        <v>68925</v>
      </c>
      <c r="E161" s="31">
        <v>2552.7777777777778</v>
      </c>
      <c r="F161" s="31">
        <f t="shared" si="21"/>
        <v>2552.7777777777778</v>
      </c>
      <c r="G161" s="32"/>
      <c r="H161" s="27"/>
      <c r="I161" s="32">
        <f t="shared" si="19"/>
        <v>0</v>
      </c>
      <c r="J161" s="33">
        <f t="shared" si="16"/>
        <v>19</v>
      </c>
      <c r="K161" s="27">
        <f t="shared" si="17"/>
        <v>48502.777777777781</v>
      </c>
      <c r="L161" s="35">
        <f t="shared" si="20"/>
        <v>2552.7777777777778</v>
      </c>
      <c r="M161" s="32">
        <v>8</v>
      </c>
      <c r="N161" s="27">
        <f t="shared" si="18"/>
        <v>20422.222222222223</v>
      </c>
      <c r="Q161" s="9"/>
    </row>
    <row r="162" spans="1:17" ht="15" customHeight="1" x14ac:dyDescent="0.25">
      <c r="A162" s="28">
        <v>151</v>
      </c>
      <c r="B162" s="29" t="s">
        <v>149</v>
      </c>
      <c r="C162" s="30"/>
      <c r="D162" s="45">
        <f t="shared" si="15"/>
        <v>0</v>
      </c>
      <c r="E162" s="31">
        <v>13500</v>
      </c>
      <c r="F162" s="31">
        <f t="shared" si="21"/>
        <v>13500</v>
      </c>
      <c r="G162" s="32">
        <v>1</v>
      </c>
      <c r="H162" s="27">
        <v>13500</v>
      </c>
      <c r="I162" s="32">
        <f t="shared" si="19"/>
        <v>13500</v>
      </c>
      <c r="J162" s="33">
        <f t="shared" si="16"/>
        <v>0</v>
      </c>
      <c r="K162" s="27">
        <f t="shared" si="17"/>
        <v>0</v>
      </c>
      <c r="L162" s="35">
        <f t="shared" si="20"/>
        <v>13500</v>
      </c>
      <c r="M162" s="32">
        <v>1</v>
      </c>
      <c r="N162" s="27">
        <f t="shared" si="18"/>
        <v>13500</v>
      </c>
      <c r="Q162" s="9"/>
    </row>
    <row r="163" spans="1:17" ht="15" customHeight="1" x14ac:dyDescent="0.25">
      <c r="A163" s="28">
        <v>152</v>
      </c>
      <c r="B163" s="29" t="s">
        <v>150</v>
      </c>
      <c r="C163" s="30"/>
      <c r="D163" s="45">
        <f t="shared" si="15"/>
        <v>0</v>
      </c>
      <c r="E163" s="31">
        <v>4500</v>
      </c>
      <c r="F163" s="31">
        <f t="shared" si="21"/>
        <v>0</v>
      </c>
      <c r="G163" s="32"/>
      <c r="H163" s="27"/>
      <c r="I163" s="32">
        <f t="shared" si="19"/>
        <v>0</v>
      </c>
      <c r="J163" s="33">
        <f t="shared" si="16"/>
        <v>0</v>
      </c>
      <c r="K163" s="27">
        <f t="shared" si="17"/>
        <v>0</v>
      </c>
      <c r="L163" s="35">
        <f t="shared" si="20"/>
        <v>0</v>
      </c>
      <c r="M163" s="32">
        <v>0</v>
      </c>
      <c r="N163" s="27">
        <f t="shared" si="18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v>2</v>
      </c>
      <c r="D164" s="45">
        <f t="shared" si="15"/>
        <v>26667</v>
      </c>
      <c r="E164" s="31">
        <v>13333.5</v>
      </c>
      <c r="F164" s="31">
        <f t="shared" si="21"/>
        <v>13333.5</v>
      </c>
      <c r="G164" s="32"/>
      <c r="H164" s="27"/>
      <c r="I164" s="32">
        <f t="shared" si="19"/>
        <v>0</v>
      </c>
      <c r="J164" s="33">
        <f t="shared" si="16"/>
        <v>2</v>
      </c>
      <c r="K164" s="27">
        <f t="shared" si="17"/>
        <v>26667</v>
      </c>
      <c r="L164" s="35">
        <f t="shared" si="20"/>
        <v>13333.5</v>
      </c>
      <c r="M164" s="32">
        <v>0</v>
      </c>
      <c r="N164" s="27">
        <f t="shared" si="18"/>
        <v>0</v>
      </c>
      <c r="Q164" s="9"/>
    </row>
    <row r="165" spans="1:17" ht="15" customHeight="1" x14ac:dyDescent="0.25">
      <c r="A165" s="28">
        <v>154</v>
      </c>
      <c r="B165" s="29" t="s">
        <v>152</v>
      </c>
      <c r="C165" s="30">
        <v>43</v>
      </c>
      <c r="D165" s="45">
        <f t="shared" si="15"/>
        <v>65790</v>
      </c>
      <c r="E165" s="31">
        <v>1530</v>
      </c>
      <c r="F165" s="31">
        <f t="shared" si="21"/>
        <v>1530</v>
      </c>
      <c r="G165" s="32"/>
      <c r="H165" s="27"/>
      <c r="I165" s="32">
        <f t="shared" si="19"/>
        <v>0</v>
      </c>
      <c r="J165" s="33">
        <f t="shared" si="16"/>
        <v>10</v>
      </c>
      <c r="K165" s="27">
        <f t="shared" si="17"/>
        <v>15300</v>
      </c>
      <c r="L165" s="35">
        <f t="shared" si="20"/>
        <v>1530</v>
      </c>
      <c r="M165" s="32">
        <v>33</v>
      </c>
      <c r="N165" s="27">
        <f t="shared" si="18"/>
        <v>50490</v>
      </c>
      <c r="Q165" s="9"/>
    </row>
    <row r="166" spans="1:17" ht="15" customHeight="1" x14ac:dyDescent="0.25">
      <c r="A166" s="28">
        <v>155</v>
      </c>
      <c r="B166" s="29" t="s">
        <v>153</v>
      </c>
      <c r="C166" s="30"/>
      <c r="D166" s="45">
        <f t="shared" si="15"/>
        <v>0</v>
      </c>
      <c r="E166" s="31">
        <v>1530</v>
      </c>
      <c r="F166" s="31">
        <f t="shared" si="21"/>
        <v>1530</v>
      </c>
      <c r="G166" s="32">
        <v>40</v>
      </c>
      <c r="H166" s="27">
        <f>1530*40</f>
        <v>61200</v>
      </c>
      <c r="I166" s="32">
        <f t="shared" si="19"/>
        <v>1530</v>
      </c>
      <c r="J166" s="33">
        <f t="shared" si="16"/>
        <v>0</v>
      </c>
      <c r="K166" s="27">
        <f t="shared" si="17"/>
        <v>0</v>
      </c>
      <c r="L166" s="35">
        <f t="shared" si="20"/>
        <v>1530</v>
      </c>
      <c r="M166" s="32">
        <v>40</v>
      </c>
      <c r="N166" s="27">
        <f t="shared" si="18"/>
        <v>61200</v>
      </c>
      <c r="Q166" s="9"/>
    </row>
    <row r="167" spans="1:17" ht="15" customHeight="1" x14ac:dyDescent="0.25">
      <c r="A167" s="28">
        <v>156</v>
      </c>
      <c r="B167" s="29" t="s">
        <v>154</v>
      </c>
      <c r="C167" s="30"/>
      <c r="D167" s="45">
        <f t="shared" si="15"/>
        <v>0</v>
      </c>
      <c r="E167" s="31">
        <v>1530</v>
      </c>
      <c r="F167" s="31">
        <f t="shared" si="21"/>
        <v>1530</v>
      </c>
      <c r="G167" s="32">
        <v>27</v>
      </c>
      <c r="H167" s="27">
        <f>1530*27</f>
        <v>41310</v>
      </c>
      <c r="I167" s="32">
        <f t="shared" si="19"/>
        <v>1530</v>
      </c>
      <c r="J167" s="33">
        <f t="shared" si="16"/>
        <v>0</v>
      </c>
      <c r="K167" s="27">
        <f t="shared" si="17"/>
        <v>0</v>
      </c>
      <c r="L167" s="35">
        <f t="shared" si="20"/>
        <v>1530</v>
      </c>
      <c r="M167" s="32">
        <v>27</v>
      </c>
      <c r="N167" s="27">
        <f t="shared" si="18"/>
        <v>41310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v>6</v>
      </c>
      <c r="D168" s="45">
        <f t="shared" si="15"/>
        <v>156000</v>
      </c>
      <c r="E168" s="31">
        <v>26000</v>
      </c>
      <c r="F168" s="31">
        <f t="shared" si="21"/>
        <v>26000</v>
      </c>
      <c r="G168" s="32"/>
      <c r="H168" s="27"/>
      <c r="I168" s="32">
        <f t="shared" si="19"/>
        <v>0</v>
      </c>
      <c r="J168" s="33">
        <f t="shared" si="16"/>
        <v>4</v>
      </c>
      <c r="K168" s="27">
        <f t="shared" si="17"/>
        <v>104000</v>
      </c>
      <c r="L168" s="35">
        <f t="shared" si="20"/>
        <v>26000</v>
      </c>
      <c r="M168" s="32">
        <v>2</v>
      </c>
      <c r="N168" s="27">
        <f t="shared" si="18"/>
        <v>52000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v>3</v>
      </c>
      <c r="D169" s="45">
        <f t="shared" si="15"/>
        <v>78000</v>
      </c>
      <c r="E169" s="31">
        <v>26000</v>
      </c>
      <c r="F169" s="31">
        <f t="shared" si="21"/>
        <v>26000</v>
      </c>
      <c r="G169" s="32"/>
      <c r="H169" s="27"/>
      <c r="I169" s="32">
        <f t="shared" si="19"/>
        <v>0</v>
      </c>
      <c r="J169" s="33">
        <f t="shared" si="16"/>
        <v>0</v>
      </c>
      <c r="K169" s="27">
        <f t="shared" si="17"/>
        <v>0</v>
      </c>
      <c r="L169" s="35">
        <f t="shared" si="20"/>
        <v>26000</v>
      </c>
      <c r="M169" s="32">
        <v>3</v>
      </c>
      <c r="N169" s="27">
        <f t="shared" si="18"/>
        <v>78000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v>5</v>
      </c>
      <c r="D170" s="45">
        <f t="shared" si="15"/>
        <v>130000</v>
      </c>
      <c r="E170" s="31">
        <v>26000</v>
      </c>
      <c r="F170" s="31">
        <f t="shared" si="21"/>
        <v>26000</v>
      </c>
      <c r="G170" s="32"/>
      <c r="H170" s="27"/>
      <c r="I170" s="32">
        <f t="shared" si="19"/>
        <v>0</v>
      </c>
      <c r="J170" s="33">
        <f t="shared" si="16"/>
        <v>0</v>
      </c>
      <c r="K170" s="27">
        <f t="shared" si="17"/>
        <v>0</v>
      </c>
      <c r="L170" s="35">
        <f t="shared" si="20"/>
        <v>26000</v>
      </c>
      <c r="M170" s="32">
        <v>5</v>
      </c>
      <c r="N170" s="27">
        <f t="shared" si="18"/>
        <v>130000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v>1</v>
      </c>
      <c r="D171" s="45">
        <f t="shared" si="15"/>
        <v>26000</v>
      </c>
      <c r="E171" s="31">
        <v>26000</v>
      </c>
      <c r="F171" s="31">
        <f t="shared" si="21"/>
        <v>26000</v>
      </c>
      <c r="G171" s="32"/>
      <c r="H171" s="27"/>
      <c r="I171" s="32">
        <f t="shared" si="19"/>
        <v>0</v>
      </c>
      <c r="J171" s="33">
        <f t="shared" si="16"/>
        <v>0</v>
      </c>
      <c r="K171" s="27">
        <f t="shared" si="17"/>
        <v>0</v>
      </c>
      <c r="L171" s="35">
        <f t="shared" si="20"/>
        <v>26000</v>
      </c>
      <c r="M171" s="32">
        <v>1</v>
      </c>
      <c r="N171" s="27">
        <f t="shared" si="18"/>
        <v>26000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v>1</v>
      </c>
      <c r="D172" s="45">
        <f t="shared" si="15"/>
        <v>26000</v>
      </c>
      <c r="E172" s="31">
        <v>26000</v>
      </c>
      <c r="F172" s="31">
        <f t="shared" si="21"/>
        <v>26000</v>
      </c>
      <c r="G172" s="32"/>
      <c r="H172" s="27"/>
      <c r="I172" s="32">
        <f t="shared" si="19"/>
        <v>0</v>
      </c>
      <c r="J172" s="33">
        <f t="shared" si="16"/>
        <v>0</v>
      </c>
      <c r="K172" s="27">
        <f t="shared" si="17"/>
        <v>0</v>
      </c>
      <c r="L172" s="35">
        <f t="shared" si="20"/>
        <v>26000</v>
      </c>
      <c r="M172" s="32">
        <v>1</v>
      </c>
      <c r="N172" s="27">
        <f t="shared" si="18"/>
        <v>26000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v>11</v>
      </c>
      <c r="D173" s="45">
        <f t="shared" si="15"/>
        <v>128517</v>
      </c>
      <c r="E173" s="31">
        <v>11683.363636363636</v>
      </c>
      <c r="F173" s="31">
        <f t="shared" si="21"/>
        <v>11683.363636363636</v>
      </c>
      <c r="G173" s="32"/>
      <c r="H173" s="27"/>
      <c r="I173" s="32">
        <f t="shared" si="19"/>
        <v>0</v>
      </c>
      <c r="J173" s="33">
        <f t="shared" si="16"/>
        <v>5</v>
      </c>
      <c r="K173" s="27">
        <f t="shared" si="17"/>
        <v>58416.818181818177</v>
      </c>
      <c r="L173" s="35">
        <f t="shared" si="20"/>
        <v>11683.363636363636</v>
      </c>
      <c r="M173" s="32">
        <v>6</v>
      </c>
      <c r="N173" s="27">
        <f t="shared" si="18"/>
        <v>70100.181818181823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v>4</v>
      </c>
      <c r="D174" s="45">
        <f t="shared" si="15"/>
        <v>82233.320000000007</v>
      </c>
      <c r="E174" s="31">
        <v>20558.330000000002</v>
      </c>
      <c r="F174" s="31">
        <f t="shared" si="21"/>
        <v>20558.330000000002</v>
      </c>
      <c r="G174" s="32"/>
      <c r="H174" s="27"/>
      <c r="I174" s="32">
        <f t="shared" si="19"/>
        <v>0</v>
      </c>
      <c r="J174" s="33">
        <f t="shared" si="16"/>
        <v>0</v>
      </c>
      <c r="K174" s="27">
        <f t="shared" si="17"/>
        <v>0</v>
      </c>
      <c r="L174" s="35">
        <f t="shared" si="20"/>
        <v>20558.330000000002</v>
      </c>
      <c r="M174" s="32">
        <v>4</v>
      </c>
      <c r="N174" s="27">
        <f t="shared" si="18"/>
        <v>82233.320000000007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v>4</v>
      </c>
      <c r="D175" s="45">
        <f t="shared" si="15"/>
        <v>82233.320000000007</v>
      </c>
      <c r="E175" s="31">
        <v>20558.330000000002</v>
      </c>
      <c r="F175" s="31">
        <f t="shared" si="21"/>
        <v>20558.330000000002</v>
      </c>
      <c r="G175" s="32"/>
      <c r="H175" s="27"/>
      <c r="I175" s="32">
        <f t="shared" si="19"/>
        <v>0</v>
      </c>
      <c r="J175" s="33">
        <f t="shared" si="16"/>
        <v>0</v>
      </c>
      <c r="K175" s="27">
        <f t="shared" si="17"/>
        <v>0</v>
      </c>
      <c r="L175" s="35">
        <f t="shared" si="20"/>
        <v>20558.330000000002</v>
      </c>
      <c r="M175" s="32">
        <v>4</v>
      </c>
      <c r="N175" s="27">
        <f t="shared" si="18"/>
        <v>82233.320000000007</v>
      </c>
      <c r="Q175" s="9"/>
    </row>
    <row r="176" spans="1:17" ht="15" customHeight="1" x14ac:dyDescent="0.25">
      <c r="A176" s="28">
        <v>165</v>
      </c>
      <c r="B176" s="29" t="s">
        <v>163</v>
      </c>
      <c r="C176" s="30"/>
      <c r="D176" s="45">
        <f t="shared" si="15"/>
        <v>0</v>
      </c>
      <c r="E176" s="31">
        <v>7000</v>
      </c>
      <c r="F176" s="31">
        <f t="shared" si="21"/>
        <v>7000</v>
      </c>
      <c r="G176" s="32">
        <v>4</v>
      </c>
      <c r="H176" s="27">
        <v>28000</v>
      </c>
      <c r="I176" s="32">
        <f t="shared" si="19"/>
        <v>7000</v>
      </c>
      <c r="J176" s="33">
        <f t="shared" si="16"/>
        <v>0</v>
      </c>
      <c r="K176" s="27">
        <f t="shared" si="17"/>
        <v>0</v>
      </c>
      <c r="L176" s="35">
        <f t="shared" si="20"/>
        <v>7000</v>
      </c>
      <c r="M176" s="32">
        <v>4</v>
      </c>
      <c r="N176" s="27">
        <f t="shared" si="18"/>
        <v>28000</v>
      </c>
      <c r="Q176" s="9"/>
    </row>
    <row r="177" spans="1:17" ht="15" customHeight="1" x14ac:dyDescent="0.25">
      <c r="A177" s="28">
        <v>166</v>
      </c>
      <c r="B177" s="29" t="s">
        <v>164</v>
      </c>
      <c r="C177" s="30"/>
      <c r="D177" s="45">
        <f t="shared" si="15"/>
        <v>0</v>
      </c>
      <c r="E177" s="31">
        <v>8500</v>
      </c>
      <c r="F177" s="31">
        <f t="shared" si="21"/>
        <v>0</v>
      </c>
      <c r="G177" s="32"/>
      <c r="H177" s="27"/>
      <c r="I177" s="32">
        <f t="shared" si="19"/>
        <v>0</v>
      </c>
      <c r="J177" s="33">
        <f t="shared" si="16"/>
        <v>0</v>
      </c>
      <c r="K177" s="27">
        <f t="shared" si="17"/>
        <v>0</v>
      </c>
      <c r="L177" s="35">
        <f t="shared" si="20"/>
        <v>0</v>
      </c>
      <c r="M177" s="32">
        <v>0</v>
      </c>
      <c r="N177" s="27">
        <f t="shared" si="18"/>
        <v>0</v>
      </c>
      <c r="Q177" s="9"/>
    </row>
    <row r="178" spans="1:17" ht="15" customHeight="1" x14ac:dyDescent="0.25">
      <c r="A178" s="28">
        <v>167</v>
      </c>
      <c r="B178" s="29" t="s">
        <v>164</v>
      </c>
      <c r="C178" s="30"/>
      <c r="D178" s="45">
        <f t="shared" si="15"/>
        <v>0</v>
      </c>
      <c r="E178" s="31">
        <v>100000</v>
      </c>
      <c r="F178" s="31">
        <f t="shared" si="21"/>
        <v>0</v>
      </c>
      <c r="G178" s="32"/>
      <c r="H178" s="27"/>
      <c r="I178" s="32">
        <f t="shared" si="19"/>
        <v>0</v>
      </c>
      <c r="J178" s="33">
        <f t="shared" si="16"/>
        <v>0</v>
      </c>
      <c r="K178" s="27">
        <f t="shared" si="17"/>
        <v>0</v>
      </c>
      <c r="L178" s="35">
        <f t="shared" si="20"/>
        <v>0</v>
      </c>
      <c r="M178" s="32">
        <v>0</v>
      </c>
      <c r="N178" s="27">
        <f t="shared" si="18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/>
      <c r="D179" s="45">
        <f t="shared" si="15"/>
        <v>0</v>
      </c>
      <c r="E179" s="31">
        <v>33000</v>
      </c>
      <c r="F179" s="31">
        <f t="shared" si="21"/>
        <v>0</v>
      </c>
      <c r="G179" s="32"/>
      <c r="H179" s="27"/>
      <c r="I179" s="32">
        <f t="shared" si="19"/>
        <v>0</v>
      </c>
      <c r="J179" s="33">
        <f t="shared" si="16"/>
        <v>0</v>
      </c>
      <c r="K179" s="27">
        <f t="shared" si="17"/>
        <v>0</v>
      </c>
      <c r="L179" s="35">
        <f t="shared" si="20"/>
        <v>0</v>
      </c>
      <c r="M179" s="32">
        <v>0</v>
      </c>
      <c r="N179" s="27">
        <f t="shared" si="18"/>
        <v>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v>19</v>
      </c>
      <c r="D180" s="45">
        <f t="shared" si="15"/>
        <v>244572</v>
      </c>
      <c r="E180" s="31">
        <v>12872.21052631579</v>
      </c>
      <c r="F180" s="31">
        <f t="shared" si="21"/>
        <v>12872.21052631579</v>
      </c>
      <c r="G180" s="32"/>
      <c r="H180" s="27"/>
      <c r="I180" s="32">
        <f t="shared" si="19"/>
        <v>0</v>
      </c>
      <c r="J180" s="33">
        <f t="shared" si="16"/>
        <v>12</v>
      </c>
      <c r="K180" s="27">
        <f t="shared" si="17"/>
        <v>154466.5263157895</v>
      </c>
      <c r="L180" s="35">
        <f t="shared" si="20"/>
        <v>12872.21052631579</v>
      </c>
      <c r="M180" s="32">
        <v>7</v>
      </c>
      <c r="N180" s="27">
        <f t="shared" si="18"/>
        <v>90105.473684210534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v>1</v>
      </c>
      <c r="D181" s="45">
        <f t="shared" si="15"/>
        <v>11000</v>
      </c>
      <c r="E181" s="31">
        <v>11000</v>
      </c>
      <c r="F181" s="31">
        <f t="shared" si="21"/>
        <v>11000</v>
      </c>
      <c r="G181" s="32"/>
      <c r="H181" s="27"/>
      <c r="I181" s="32">
        <f t="shared" si="19"/>
        <v>0</v>
      </c>
      <c r="J181" s="33">
        <f t="shared" si="16"/>
        <v>0</v>
      </c>
      <c r="K181" s="27">
        <f t="shared" si="17"/>
        <v>0</v>
      </c>
      <c r="L181" s="35">
        <f t="shared" si="20"/>
        <v>11000</v>
      </c>
      <c r="M181" s="32">
        <v>1</v>
      </c>
      <c r="N181" s="27">
        <f t="shared" si="18"/>
        <v>11000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v>3</v>
      </c>
      <c r="D182" s="45">
        <f t="shared" si="15"/>
        <v>50000</v>
      </c>
      <c r="E182" s="31">
        <v>16666.666666666668</v>
      </c>
      <c r="F182" s="31">
        <f t="shared" si="21"/>
        <v>16666.666666666668</v>
      </c>
      <c r="G182" s="32"/>
      <c r="H182" s="27"/>
      <c r="I182" s="32">
        <f t="shared" si="19"/>
        <v>0</v>
      </c>
      <c r="J182" s="33">
        <f t="shared" si="16"/>
        <v>1</v>
      </c>
      <c r="K182" s="27">
        <f t="shared" si="17"/>
        <v>16666.666666666668</v>
      </c>
      <c r="L182" s="35">
        <f t="shared" si="20"/>
        <v>16666.666666666668</v>
      </c>
      <c r="M182" s="32">
        <v>2</v>
      </c>
      <c r="N182" s="27">
        <f t="shared" si="18"/>
        <v>33333.333333333336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v>72</v>
      </c>
      <c r="D183" s="45">
        <f t="shared" si="15"/>
        <v>62400</v>
      </c>
      <c r="E183" s="31">
        <v>866.66666666666663</v>
      </c>
      <c r="F183" s="31">
        <f t="shared" si="21"/>
        <v>866.66666666666663</v>
      </c>
      <c r="G183" s="32"/>
      <c r="H183" s="27"/>
      <c r="I183" s="32">
        <f t="shared" si="19"/>
        <v>0</v>
      </c>
      <c r="J183" s="33">
        <f t="shared" si="16"/>
        <v>72</v>
      </c>
      <c r="K183" s="27">
        <f t="shared" si="17"/>
        <v>62400</v>
      </c>
      <c r="L183" s="35">
        <f t="shared" si="20"/>
        <v>866.66666666666663</v>
      </c>
      <c r="M183" s="32">
        <v>0</v>
      </c>
      <c r="N183" s="27">
        <f t="shared" si="18"/>
        <v>0</v>
      </c>
      <c r="Q183" s="9"/>
    </row>
    <row r="184" spans="1:17" ht="15" customHeight="1" x14ac:dyDescent="0.25">
      <c r="A184" s="28">
        <v>173</v>
      </c>
      <c r="B184" s="29" t="s">
        <v>215</v>
      </c>
      <c r="C184" s="30">
        <v>1</v>
      </c>
      <c r="D184" s="45">
        <f t="shared" si="15"/>
        <v>3208</v>
      </c>
      <c r="E184" s="31">
        <v>3208</v>
      </c>
      <c r="F184" s="31">
        <f t="shared" si="21"/>
        <v>3208</v>
      </c>
      <c r="G184" s="32">
        <v>24</v>
      </c>
      <c r="H184" s="27">
        <v>78000</v>
      </c>
      <c r="I184" s="32">
        <f t="shared" si="19"/>
        <v>3250</v>
      </c>
      <c r="J184" s="33">
        <f t="shared" si="16"/>
        <v>25</v>
      </c>
      <c r="K184" s="27">
        <f t="shared" si="17"/>
        <v>81208</v>
      </c>
      <c r="L184" s="35">
        <f t="shared" si="20"/>
        <v>3248.32</v>
      </c>
      <c r="M184" s="32">
        <v>0</v>
      </c>
      <c r="N184" s="27">
        <f t="shared" si="18"/>
        <v>0</v>
      </c>
      <c r="Q184" s="9"/>
    </row>
    <row r="185" spans="1:17" ht="15" customHeight="1" x14ac:dyDescent="0.25">
      <c r="A185" s="28">
        <v>174</v>
      </c>
      <c r="B185" s="29" t="s">
        <v>171</v>
      </c>
      <c r="C185" s="30"/>
      <c r="D185" s="45">
        <f t="shared" si="15"/>
        <v>0</v>
      </c>
      <c r="E185" s="31">
        <v>76500</v>
      </c>
      <c r="F185" s="31">
        <f t="shared" si="21"/>
        <v>0</v>
      </c>
      <c r="G185" s="32"/>
      <c r="H185" s="27"/>
      <c r="I185" s="32">
        <f t="shared" si="19"/>
        <v>0</v>
      </c>
      <c r="J185" s="33">
        <f t="shared" si="16"/>
        <v>0</v>
      </c>
      <c r="K185" s="27">
        <f t="shared" si="17"/>
        <v>0</v>
      </c>
      <c r="L185" s="35">
        <f t="shared" si="20"/>
        <v>0</v>
      </c>
      <c r="M185" s="32">
        <v>0</v>
      </c>
      <c r="N185" s="27">
        <f t="shared" si="18"/>
        <v>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v>38</v>
      </c>
      <c r="D186" s="45">
        <f t="shared" si="15"/>
        <v>109250</v>
      </c>
      <c r="E186" s="31">
        <v>2875</v>
      </c>
      <c r="F186" s="31">
        <f t="shared" si="21"/>
        <v>2875</v>
      </c>
      <c r="G186" s="32"/>
      <c r="H186" s="27"/>
      <c r="I186" s="32">
        <f t="shared" si="19"/>
        <v>0</v>
      </c>
      <c r="J186" s="33">
        <f t="shared" si="16"/>
        <v>38</v>
      </c>
      <c r="K186" s="27">
        <f t="shared" si="17"/>
        <v>109250</v>
      </c>
      <c r="L186" s="35">
        <f t="shared" si="20"/>
        <v>2875</v>
      </c>
      <c r="M186" s="32">
        <v>0</v>
      </c>
      <c r="N186" s="27">
        <f t="shared" si="18"/>
        <v>0</v>
      </c>
      <c r="Q186" s="9"/>
    </row>
    <row r="187" spans="1:17" ht="15" customHeight="1" x14ac:dyDescent="0.25">
      <c r="A187" s="28">
        <v>176</v>
      </c>
      <c r="B187" s="29" t="s">
        <v>173</v>
      </c>
      <c r="C187" s="30"/>
      <c r="D187" s="45">
        <f t="shared" si="15"/>
        <v>0</v>
      </c>
      <c r="E187" s="31">
        <v>5600</v>
      </c>
      <c r="F187" s="31">
        <f t="shared" si="21"/>
        <v>5641.666666666667</v>
      </c>
      <c r="G187" s="32">
        <v>24</v>
      </c>
      <c r="H187" s="27">
        <v>135400</v>
      </c>
      <c r="I187" s="32">
        <f t="shared" si="19"/>
        <v>5641.666666666667</v>
      </c>
      <c r="J187" s="33">
        <f t="shared" si="16"/>
        <v>6</v>
      </c>
      <c r="K187" s="27">
        <f t="shared" si="17"/>
        <v>33850</v>
      </c>
      <c r="L187" s="35">
        <f t="shared" si="20"/>
        <v>5641.666666666667</v>
      </c>
      <c r="M187" s="32">
        <v>18</v>
      </c>
      <c r="N187" s="27">
        <f t="shared" si="18"/>
        <v>101550</v>
      </c>
      <c r="Q187" s="9"/>
    </row>
    <row r="188" spans="1:17" ht="15" customHeight="1" x14ac:dyDescent="0.25">
      <c r="A188" s="28">
        <v>177</v>
      </c>
      <c r="B188" s="29" t="s">
        <v>174</v>
      </c>
      <c r="C188" s="30"/>
      <c r="D188" s="45">
        <f t="shared" si="15"/>
        <v>0</v>
      </c>
      <c r="E188" s="31">
        <v>8000</v>
      </c>
      <c r="F188" s="31">
        <f t="shared" si="21"/>
        <v>8000</v>
      </c>
      <c r="G188" s="32">
        <v>8</v>
      </c>
      <c r="H188" s="27">
        <v>64000</v>
      </c>
      <c r="I188" s="32">
        <f t="shared" si="19"/>
        <v>8000</v>
      </c>
      <c r="J188" s="33">
        <f t="shared" si="16"/>
        <v>4</v>
      </c>
      <c r="K188" s="27">
        <f t="shared" si="17"/>
        <v>32000</v>
      </c>
      <c r="L188" s="35">
        <f t="shared" si="20"/>
        <v>8000</v>
      </c>
      <c r="M188" s="32">
        <v>4</v>
      </c>
      <c r="N188" s="27">
        <f t="shared" si="18"/>
        <v>32000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v>14</v>
      </c>
      <c r="D189" s="45">
        <f t="shared" si="15"/>
        <v>43750</v>
      </c>
      <c r="E189" s="31">
        <v>3125</v>
      </c>
      <c r="F189" s="31">
        <f t="shared" si="21"/>
        <v>3125</v>
      </c>
      <c r="G189" s="32"/>
      <c r="H189" s="27"/>
      <c r="I189" s="32">
        <f t="shared" si="19"/>
        <v>0</v>
      </c>
      <c r="J189" s="33">
        <f t="shared" si="16"/>
        <v>14</v>
      </c>
      <c r="K189" s="27">
        <f t="shared" si="17"/>
        <v>43750</v>
      </c>
      <c r="L189" s="35">
        <f t="shared" si="20"/>
        <v>3125</v>
      </c>
      <c r="M189" s="32">
        <v>0</v>
      </c>
      <c r="N189" s="27">
        <f t="shared" si="18"/>
        <v>0</v>
      </c>
      <c r="Q189" s="9"/>
    </row>
    <row r="190" spans="1:17" ht="15" customHeight="1" x14ac:dyDescent="0.25">
      <c r="A190" s="28">
        <v>179</v>
      </c>
      <c r="B190" s="29" t="s">
        <v>176</v>
      </c>
      <c r="C190" s="30"/>
      <c r="D190" s="45">
        <f t="shared" si="15"/>
        <v>0</v>
      </c>
      <c r="E190" s="31">
        <v>37500</v>
      </c>
      <c r="F190" s="31">
        <f t="shared" si="21"/>
        <v>0</v>
      </c>
      <c r="G190" s="32"/>
      <c r="H190" s="27"/>
      <c r="I190" s="32">
        <f t="shared" si="19"/>
        <v>0</v>
      </c>
      <c r="J190" s="33">
        <f t="shared" si="16"/>
        <v>0</v>
      </c>
      <c r="K190" s="27">
        <f t="shared" si="17"/>
        <v>0</v>
      </c>
      <c r="L190" s="35">
        <f t="shared" si="20"/>
        <v>0</v>
      </c>
      <c r="M190" s="32">
        <v>0</v>
      </c>
      <c r="N190" s="27">
        <f t="shared" si="18"/>
        <v>0</v>
      </c>
      <c r="Q190" s="9"/>
    </row>
    <row r="191" spans="1:17" ht="15" customHeight="1" x14ac:dyDescent="0.25">
      <c r="A191" s="28">
        <v>180</v>
      </c>
      <c r="B191" s="29" t="s">
        <v>177</v>
      </c>
      <c r="C191" s="30"/>
      <c r="D191" s="45">
        <f t="shared" si="15"/>
        <v>0</v>
      </c>
      <c r="E191" s="31">
        <v>3100</v>
      </c>
      <c r="F191" s="31">
        <f t="shared" si="21"/>
        <v>0</v>
      </c>
      <c r="G191" s="32"/>
      <c r="H191" s="27"/>
      <c r="I191" s="32">
        <f t="shared" si="19"/>
        <v>0</v>
      </c>
      <c r="J191" s="33">
        <f t="shared" si="16"/>
        <v>0</v>
      </c>
      <c r="K191" s="27">
        <f t="shared" si="17"/>
        <v>0</v>
      </c>
      <c r="L191" s="35">
        <f t="shared" si="20"/>
        <v>0</v>
      </c>
      <c r="M191" s="32">
        <v>0</v>
      </c>
      <c r="N191" s="27">
        <f t="shared" si="18"/>
        <v>0</v>
      </c>
      <c r="Q191" s="9"/>
    </row>
    <row r="192" spans="1:17" ht="15" customHeight="1" x14ac:dyDescent="0.25">
      <c r="A192" s="28">
        <v>181</v>
      </c>
      <c r="B192" s="29" t="s">
        <v>178</v>
      </c>
      <c r="C192" s="30"/>
      <c r="D192" s="45">
        <f t="shared" si="15"/>
        <v>0</v>
      </c>
      <c r="E192" s="31">
        <v>4500</v>
      </c>
      <c r="F192" s="31">
        <f t="shared" si="21"/>
        <v>0</v>
      </c>
      <c r="G192" s="32"/>
      <c r="H192" s="27"/>
      <c r="I192" s="32">
        <f t="shared" si="19"/>
        <v>0</v>
      </c>
      <c r="J192" s="33">
        <f t="shared" si="16"/>
        <v>0</v>
      </c>
      <c r="K192" s="27">
        <f t="shared" si="17"/>
        <v>0</v>
      </c>
      <c r="L192" s="35">
        <f t="shared" si="20"/>
        <v>0</v>
      </c>
      <c r="M192" s="32">
        <v>0</v>
      </c>
      <c r="N192" s="27">
        <f t="shared" si="18"/>
        <v>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v>8</v>
      </c>
      <c r="D193" s="45">
        <f t="shared" si="15"/>
        <v>186667</v>
      </c>
      <c r="E193" s="31">
        <v>23333.375</v>
      </c>
      <c r="F193" s="31">
        <f t="shared" si="21"/>
        <v>23333.375</v>
      </c>
      <c r="G193" s="32"/>
      <c r="H193" s="27"/>
      <c r="I193" s="32">
        <f t="shared" si="19"/>
        <v>0</v>
      </c>
      <c r="J193" s="33">
        <f t="shared" si="16"/>
        <v>1</v>
      </c>
      <c r="K193" s="27">
        <f t="shared" si="17"/>
        <v>23333.375</v>
      </c>
      <c r="L193" s="35">
        <f t="shared" si="20"/>
        <v>23333.375</v>
      </c>
      <c r="M193" s="32">
        <v>7</v>
      </c>
      <c r="N193" s="27">
        <f t="shared" si="18"/>
        <v>163333.625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v>2</v>
      </c>
      <c r="D194" s="45">
        <f t="shared" si="15"/>
        <v>14067</v>
      </c>
      <c r="E194" s="31">
        <v>7033.5</v>
      </c>
      <c r="F194" s="31">
        <f t="shared" si="21"/>
        <v>7033.5</v>
      </c>
      <c r="G194" s="32"/>
      <c r="H194" s="27"/>
      <c r="I194" s="32">
        <f t="shared" si="19"/>
        <v>0</v>
      </c>
      <c r="J194" s="33">
        <f t="shared" si="16"/>
        <v>0</v>
      </c>
      <c r="K194" s="27">
        <f t="shared" si="17"/>
        <v>0</v>
      </c>
      <c r="L194" s="35">
        <f t="shared" si="20"/>
        <v>7033.5</v>
      </c>
      <c r="M194" s="32">
        <v>2</v>
      </c>
      <c r="N194" s="27">
        <f t="shared" si="18"/>
        <v>14067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v>11</v>
      </c>
      <c r="D195" s="45">
        <f t="shared" si="15"/>
        <v>66105</v>
      </c>
      <c r="E195" s="31">
        <v>6009.545454545455</v>
      </c>
      <c r="F195" s="31">
        <f t="shared" si="21"/>
        <v>6009.545454545455</v>
      </c>
      <c r="G195" s="32"/>
      <c r="H195" s="27"/>
      <c r="I195" s="32">
        <f t="shared" si="19"/>
        <v>0</v>
      </c>
      <c r="J195" s="33">
        <f t="shared" si="16"/>
        <v>1</v>
      </c>
      <c r="K195" s="27">
        <f t="shared" si="17"/>
        <v>6009.545454545455</v>
      </c>
      <c r="L195" s="35">
        <f t="shared" si="20"/>
        <v>6009.545454545455</v>
      </c>
      <c r="M195" s="32">
        <v>10</v>
      </c>
      <c r="N195" s="27">
        <f t="shared" si="18"/>
        <v>60095.454545454551</v>
      </c>
      <c r="Q195" s="9"/>
    </row>
    <row r="196" spans="1:17" ht="15" customHeight="1" x14ac:dyDescent="0.25">
      <c r="A196" s="28">
        <v>185</v>
      </c>
      <c r="B196" s="29" t="s">
        <v>182</v>
      </c>
      <c r="C196" s="30"/>
      <c r="D196" s="45">
        <f t="shared" si="15"/>
        <v>0</v>
      </c>
      <c r="E196" s="31">
        <v>35000</v>
      </c>
      <c r="F196" s="31">
        <f t="shared" si="21"/>
        <v>0</v>
      </c>
      <c r="G196" s="32"/>
      <c r="H196" s="27"/>
      <c r="I196" s="32">
        <f t="shared" si="19"/>
        <v>0</v>
      </c>
      <c r="J196" s="33">
        <f t="shared" si="16"/>
        <v>0</v>
      </c>
      <c r="K196" s="27">
        <f t="shared" si="17"/>
        <v>0</v>
      </c>
      <c r="L196" s="35">
        <f t="shared" si="20"/>
        <v>0</v>
      </c>
      <c r="M196" s="32">
        <v>0</v>
      </c>
      <c r="N196" s="27">
        <f t="shared" si="18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v>9</v>
      </c>
      <c r="D197" s="45">
        <f t="shared" si="15"/>
        <v>161925</v>
      </c>
      <c r="E197" s="31">
        <v>17991.666666666668</v>
      </c>
      <c r="F197" s="31">
        <f t="shared" si="21"/>
        <v>17991.666666666668</v>
      </c>
      <c r="G197" s="32"/>
      <c r="H197" s="27"/>
      <c r="I197" s="32">
        <f t="shared" si="19"/>
        <v>0</v>
      </c>
      <c r="J197" s="33">
        <f t="shared" si="16"/>
        <v>2</v>
      </c>
      <c r="K197" s="27">
        <f t="shared" si="17"/>
        <v>35983.333333333336</v>
      </c>
      <c r="L197" s="35">
        <f t="shared" si="20"/>
        <v>17991.666666666668</v>
      </c>
      <c r="M197" s="32">
        <v>7</v>
      </c>
      <c r="N197" s="27">
        <f t="shared" si="18"/>
        <v>125941.66666666667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v>15</v>
      </c>
      <c r="D198" s="45">
        <f t="shared" si="15"/>
        <v>41600</v>
      </c>
      <c r="E198" s="31">
        <v>2773.3333333333335</v>
      </c>
      <c r="F198" s="31">
        <f t="shared" si="21"/>
        <v>2773.3333333333335</v>
      </c>
      <c r="G198" s="32"/>
      <c r="H198" s="27"/>
      <c r="I198" s="32">
        <f t="shared" si="19"/>
        <v>0</v>
      </c>
      <c r="J198" s="33">
        <f t="shared" si="16"/>
        <v>3</v>
      </c>
      <c r="K198" s="27">
        <f t="shared" si="17"/>
        <v>8320</v>
      </c>
      <c r="L198" s="35">
        <f t="shared" si="20"/>
        <v>2773.3333333333335</v>
      </c>
      <c r="M198" s="32">
        <v>12</v>
      </c>
      <c r="N198" s="27">
        <f t="shared" si="18"/>
        <v>33280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v>4</v>
      </c>
      <c r="D199" s="45">
        <f t="shared" si="15"/>
        <v>31661.4</v>
      </c>
      <c r="E199" s="39">
        <v>7915.35</v>
      </c>
      <c r="F199" s="31">
        <f t="shared" si="21"/>
        <v>7915.35</v>
      </c>
      <c r="G199" s="33"/>
      <c r="H199" s="27"/>
      <c r="I199" s="32">
        <f t="shared" si="19"/>
        <v>0</v>
      </c>
      <c r="J199" s="33">
        <f t="shared" si="16"/>
        <v>2</v>
      </c>
      <c r="K199" s="27">
        <f t="shared" si="17"/>
        <v>15830.7</v>
      </c>
      <c r="L199" s="35">
        <f t="shared" si="20"/>
        <v>7915.35</v>
      </c>
      <c r="M199" s="32">
        <v>2</v>
      </c>
      <c r="N199" s="27">
        <f t="shared" si="18"/>
        <v>15830.7</v>
      </c>
      <c r="Q199" s="9"/>
    </row>
    <row r="200" spans="1:17" ht="15" customHeight="1" x14ac:dyDescent="0.25">
      <c r="A200" s="28">
        <v>189</v>
      </c>
      <c r="B200" s="29" t="s">
        <v>186</v>
      </c>
      <c r="C200" s="30"/>
      <c r="D200" s="45">
        <f t="shared" si="15"/>
        <v>0</v>
      </c>
      <c r="E200" s="31">
        <v>12000</v>
      </c>
      <c r="F200" s="31">
        <f t="shared" si="21"/>
        <v>0</v>
      </c>
      <c r="G200" s="32"/>
      <c r="H200" s="27"/>
      <c r="I200" s="32">
        <f t="shared" si="19"/>
        <v>0</v>
      </c>
      <c r="J200" s="33">
        <f t="shared" si="16"/>
        <v>0</v>
      </c>
      <c r="K200" s="27">
        <f t="shared" si="17"/>
        <v>0</v>
      </c>
      <c r="L200" s="35">
        <f t="shared" si="20"/>
        <v>0</v>
      </c>
      <c r="M200" s="32">
        <v>0</v>
      </c>
      <c r="N200" s="27">
        <f t="shared" si="18"/>
        <v>0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v>12</v>
      </c>
      <c r="D201" s="45">
        <f t="shared" si="15"/>
        <v>64200</v>
      </c>
      <c r="E201" s="31">
        <v>5350</v>
      </c>
      <c r="F201" s="31">
        <f t="shared" si="21"/>
        <v>5350</v>
      </c>
      <c r="G201" s="32"/>
      <c r="H201" s="27"/>
      <c r="I201" s="32">
        <f t="shared" si="19"/>
        <v>0</v>
      </c>
      <c r="J201" s="33">
        <f t="shared" si="16"/>
        <v>3</v>
      </c>
      <c r="K201" s="27">
        <f t="shared" si="17"/>
        <v>16050</v>
      </c>
      <c r="L201" s="35">
        <f t="shared" si="20"/>
        <v>5350</v>
      </c>
      <c r="M201" s="32">
        <v>9</v>
      </c>
      <c r="N201" s="27">
        <f t="shared" si="18"/>
        <v>48150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v>5</v>
      </c>
      <c r="D202" s="45">
        <f t="shared" si="15"/>
        <v>17500</v>
      </c>
      <c r="E202" s="31">
        <v>3500</v>
      </c>
      <c r="F202" s="31">
        <f t="shared" si="21"/>
        <v>3500</v>
      </c>
      <c r="G202" s="32"/>
      <c r="H202" s="27"/>
      <c r="I202" s="32">
        <f t="shared" si="19"/>
        <v>0</v>
      </c>
      <c r="J202" s="33">
        <f t="shared" si="16"/>
        <v>5</v>
      </c>
      <c r="K202" s="27">
        <f t="shared" si="17"/>
        <v>17500</v>
      </c>
      <c r="L202" s="35">
        <f t="shared" si="20"/>
        <v>3500</v>
      </c>
      <c r="M202" s="32">
        <v>0</v>
      </c>
      <c r="N202" s="27">
        <f t="shared" si="18"/>
        <v>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v>2</v>
      </c>
      <c r="D203" s="45">
        <f t="shared" si="15"/>
        <v>44938</v>
      </c>
      <c r="E203" s="31">
        <v>22469</v>
      </c>
      <c r="F203" s="31">
        <f t="shared" si="21"/>
        <v>22469</v>
      </c>
      <c r="G203" s="32"/>
      <c r="H203" s="27"/>
      <c r="I203" s="32">
        <f t="shared" si="19"/>
        <v>0</v>
      </c>
      <c r="J203" s="33">
        <f t="shared" si="16"/>
        <v>0</v>
      </c>
      <c r="K203" s="27">
        <f t="shared" si="17"/>
        <v>0</v>
      </c>
      <c r="L203" s="35">
        <f t="shared" si="20"/>
        <v>22469</v>
      </c>
      <c r="M203" s="32">
        <v>2</v>
      </c>
      <c r="N203" s="27">
        <f t="shared" si="18"/>
        <v>44938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v>5</v>
      </c>
      <c r="D204" s="45">
        <f t="shared" si="15"/>
        <v>124679.61499999999</v>
      </c>
      <c r="E204" s="31">
        <v>24935.922999999999</v>
      </c>
      <c r="F204" s="31">
        <f t="shared" si="21"/>
        <v>24935.922999999999</v>
      </c>
      <c r="G204" s="32"/>
      <c r="H204" s="27"/>
      <c r="I204" s="32">
        <f t="shared" si="19"/>
        <v>0</v>
      </c>
      <c r="J204" s="33">
        <f t="shared" si="16"/>
        <v>3</v>
      </c>
      <c r="K204" s="27">
        <f t="shared" si="17"/>
        <v>74807.769</v>
      </c>
      <c r="L204" s="35">
        <f t="shared" si="20"/>
        <v>24935.922999999999</v>
      </c>
      <c r="M204" s="32">
        <v>2</v>
      </c>
      <c r="N204" s="27">
        <f t="shared" si="18"/>
        <v>49871.845999999998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v>5</v>
      </c>
      <c r="D205" s="45">
        <f t="shared" ref="D205:D214" si="22">C205*E205</f>
        <v>124679.61499999999</v>
      </c>
      <c r="E205" s="31">
        <v>24935.922999999999</v>
      </c>
      <c r="F205" s="31">
        <f t="shared" si="21"/>
        <v>24935.922999999999</v>
      </c>
      <c r="G205" s="32"/>
      <c r="H205" s="27"/>
      <c r="I205" s="32">
        <f t="shared" si="19"/>
        <v>0</v>
      </c>
      <c r="J205" s="33">
        <f t="shared" ref="J205:J214" si="23">C205+G205-M205</f>
        <v>1</v>
      </c>
      <c r="K205" s="27">
        <f t="shared" ref="K205:K214" si="24">J205*L205</f>
        <v>24935.922999999999</v>
      </c>
      <c r="L205" s="35">
        <f t="shared" si="20"/>
        <v>24935.922999999999</v>
      </c>
      <c r="M205" s="32">
        <v>4</v>
      </c>
      <c r="N205" s="27">
        <f t="shared" ref="N205:N214" si="25">M205*L205</f>
        <v>99743.691999999995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v>3</v>
      </c>
      <c r="D206" s="45">
        <f t="shared" si="22"/>
        <v>74807.769</v>
      </c>
      <c r="E206" s="31">
        <v>24935.922999999999</v>
      </c>
      <c r="F206" s="31">
        <f t="shared" si="21"/>
        <v>24935.922999999999</v>
      </c>
      <c r="G206" s="32"/>
      <c r="H206" s="27"/>
      <c r="I206" s="32">
        <f t="shared" ref="I206:I214" si="26">IF(G206&gt;0,H206/G206,0)</f>
        <v>0</v>
      </c>
      <c r="J206" s="33">
        <f t="shared" si="23"/>
        <v>2</v>
      </c>
      <c r="K206" s="27">
        <f t="shared" si="24"/>
        <v>49871.845999999998</v>
      </c>
      <c r="L206" s="35">
        <f t="shared" ref="L206:L214" si="27">IF(G206&gt;0,(D206+H206)/(C206+G206),F206)</f>
        <v>24935.922999999999</v>
      </c>
      <c r="M206" s="32">
        <v>1</v>
      </c>
      <c r="N206" s="27">
        <f t="shared" si="25"/>
        <v>24935.922999999999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v>9</v>
      </c>
      <c r="D207" s="45">
        <f t="shared" si="22"/>
        <v>54000</v>
      </c>
      <c r="E207" s="31">
        <v>6000</v>
      </c>
      <c r="F207" s="31">
        <f t="shared" si="21"/>
        <v>6000</v>
      </c>
      <c r="G207" s="32">
        <v>2</v>
      </c>
      <c r="H207" s="27">
        <v>18000</v>
      </c>
      <c r="I207" s="32">
        <f t="shared" si="26"/>
        <v>9000</v>
      </c>
      <c r="J207" s="33">
        <f t="shared" si="23"/>
        <v>0</v>
      </c>
      <c r="K207" s="27">
        <f t="shared" si="24"/>
        <v>0</v>
      </c>
      <c r="L207" s="35">
        <f t="shared" si="27"/>
        <v>6545.454545454545</v>
      </c>
      <c r="M207" s="32">
        <v>11</v>
      </c>
      <c r="N207" s="27">
        <f t="shared" si="25"/>
        <v>72000</v>
      </c>
      <c r="Q207" s="9"/>
    </row>
    <row r="208" spans="1:17" ht="15" customHeight="1" x14ac:dyDescent="0.25">
      <c r="A208" s="28">
        <v>197</v>
      </c>
      <c r="B208" s="29" t="s">
        <v>194</v>
      </c>
      <c r="C208" s="30"/>
      <c r="D208" s="45">
        <f t="shared" si="22"/>
        <v>0</v>
      </c>
      <c r="E208" s="31">
        <v>26000</v>
      </c>
      <c r="F208" s="31">
        <f t="shared" ref="F208:F214" si="28">IF(C208&gt;0,E208,I208)</f>
        <v>0</v>
      </c>
      <c r="G208" s="32"/>
      <c r="H208" s="27"/>
      <c r="I208" s="32">
        <f t="shared" si="26"/>
        <v>0</v>
      </c>
      <c r="J208" s="33">
        <f t="shared" si="23"/>
        <v>0</v>
      </c>
      <c r="K208" s="27">
        <f t="shared" si="24"/>
        <v>0</v>
      </c>
      <c r="L208" s="35">
        <f t="shared" si="27"/>
        <v>0</v>
      </c>
      <c r="M208" s="32">
        <v>0</v>
      </c>
      <c r="N208" s="27">
        <f t="shared" si="25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/>
      <c r="D209" s="45">
        <f t="shared" si="22"/>
        <v>0</v>
      </c>
      <c r="E209" s="31">
        <v>4500</v>
      </c>
      <c r="F209" s="31">
        <f t="shared" si="28"/>
        <v>0</v>
      </c>
      <c r="G209" s="32"/>
      <c r="H209" s="27"/>
      <c r="I209" s="32">
        <f t="shared" si="26"/>
        <v>0</v>
      </c>
      <c r="J209" s="33">
        <f t="shared" si="23"/>
        <v>0</v>
      </c>
      <c r="K209" s="27">
        <f t="shared" si="24"/>
        <v>0</v>
      </c>
      <c r="L209" s="35">
        <f t="shared" si="27"/>
        <v>0</v>
      </c>
      <c r="M209" s="32">
        <v>0</v>
      </c>
      <c r="N209" s="27">
        <f t="shared" si="25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v>34</v>
      </c>
      <c r="D210" s="45">
        <f t="shared" si="22"/>
        <v>139400</v>
      </c>
      <c r="E210" s="31">
        <v>4100</v>
      </c>
      <c r="F210" s="31">
        <f t="shared" si="28"/>
        <v>4100</v>
      </c>
      <c r="G210" s="32"/>
      <c r="H210" s="27"/>
      <c r="I210" s="32">
        <f t="shared" si="26"/>
        <v>0</v>
      </c>
      <c r="J210" s="33">
        <f t="shared" si="23"/>
        <v>6</v>
      </c>
      <c r="K210" s="27">
        <f t="shared" si="24"/>
        <v>24600</v>
      </c>
      <c r="L210" s="35">
        <f t="shared" si="27"/>
        <v>4100</v>
      </c>
      <c r="M210" s="32">
        <v>28</v>
      </c>
      <c r="N210" s="27">
        <f t="shared" si="25"/>
        <v>114800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v>7</v>
      </c>
      <c r="D211" s="45">
        <f t="shared" si="22"/>
        <v>143908.31</v>
      </c>
      <c r="E211" s="31">
        <v>20558.330000000002</v>
      </c>
      <c r="F211" s="31">
        <f t="shared" si="28"/>
        <v>20558.330000000002</v>
      </c>
      <c r="G211" s="32"/>
      <c r="H211" s="27"/>
      <c r="I211" s="32">
        <f t="shared" si="26"/>
        <v>0</v>
      </c>
      <c r="J211" s="33">
        <f t="shared" si="23"/>
        <v>3</v>
      </c>
      <c r="K211" s="27">
        <f t="shared" si="24"/>
        <v>61674.990000000005</v>
      </c>
      <c r="L211" s="35">
        <f t="shared" si="27"/>
        <v>20558.330000000002</v>
      </c>
      <c r="M211" s="32">
        <v>4</v>
      </c>
      <c r="N211" s="27">
        <f t="shared" si="25"/>
        <v>82233.320000000007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v>4</v>
      </c>
      <c r="D212" s="45">
        <f t="shared" si="22"/>
        <v>82233.320000000007</v>
      </c>
      <c r="E212" s="31">
        <v>20558.330000000002</v>
      </c>
      <c r="F212" s="31">
        <f t="shared" si="28"/>
        <v>20558.330000000002</v>
      </c>
      <c r="G212" s="32"/>
      <c r="H212" s="27"/>
      <c r="I212" s="32">
        <f t="shared" si="26"/>
        <v>0</v>
      </c>
      <c r="J212" s="33">
        <f t="shared" si="23"/>
        <v>0</v>
      </c>
      <c r="K212" s="27">
        <f t="shared" si="24"/>
        <v>0</v>
      </c>
      <c r="L212" s="35">
        <f t="shared" si="27"/>
        <v>20558.330000000002</v>
      </c>
      <c r="M212" s="32">
        <v>4</v>
      </c>
      <c r="N212" s="27">
        <f t="shared" si="25"/>
        <v>82233.320000000007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v>2</v>
      </c>
      <c r="D213" s="45">
        <f t="shared" si="22"/>
        <v>41116.660000000003</v>
      </c>
      <c r="E213" s="31">
        <v>20558.330000000002</v>
      </c>
      <c r="F213" s="31">
        <f t="shared" si="28"/>
        <v>20558.330000000002</v>
      </c>
      <c r="G213" s="32"/>
      <c r="H213" s="27"/>
      <c r="I213" s="32">
        <f t="shared" si="26"/>
        <v>0</v>
      </c>
      <c r="J213" s="33">
        <f t="shared" si="23"/>
        <v>1</v>
      </c>
      <c r="K213" s="27">
        <f t="shared" si="24"/>
        <v>20558.330000000002</v>
      </c>
      <c r="L213" s="35">
        <f t="shared" si="27"/>
        <v>20558.330000000002</v>
      </c>
      <c r="M213" s="32">
        <v>1</v>
      </c>
      <c r="N213" s="27">
        <f t="shared" si="25"/>
        <v>20558.330000000002</v>
      </c>
      <c r="Q213" s="9"/>
    </row>
    <row r="214" spans="1:17" x14ac:dyDescent="0.25">
      <c r="A214" s="30">
        <v>203</v>
      </c>
      <c r="B214" s="29" t="s">
        <v>225</v>
      </c>
      <c r="C214" s="30">
        <v>7</v>
      </c>
      <c r="D214" s="45">
        <f t="shared" si="22"/>
        <v>88400</v>
      </c>
      <c r="E214" s="31">
        <v>12628.571428571429</v>
      </c>
      <c r="F214" s="31">
        <f t="shared" si="28"/>
        <v>12628.571428571429</v>
      </c>
      <c r="G214" s="32"/>
      <c r="H214" s="27"/>
      <c r="I214" s="32">
        <f t="shared" si="26"/>
        <v>0</v>
      </c>
      <c r="J214" s="33">
        <f t="shared" si="23"/>
        <v>7</v>
      </c>
      <c r="K214" s="27">
        <f t="shared" si="24"/>
        <v>88400</v>
      </c>
      <c r="L214" s="35">
        <f t="shared" si="27"/>
        <v>12628.571428571429</v>
      </c>
      <c r="M214" s="32"/>
      <c r="N214" s="27">
        <f t="shared" si="25"/>
        <v>0</v>
      </c>
      <c r="Q214" s="9"/>
    </row>
    <row r="215" spans="1:17" ht="3.75" customHeight="1" x14ac:dyDescent="0.25">
      <c r="A215" s="40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</row>
    <row r="216" spans="1:17" ht="13.8" x14ac:dyDescent="0.25">
      <c r="A216" s="40"/>
      <c r="B216" s="46" t="s">
        <v>229</v>
      </c>
      <c r="C216" s="47"/>
      <c r="D216" s="48">
        <f>SUM(D13:D214)</f>
        <v>25520282.01899999</v>
      </c>
      <c r="E216" s="49"/>
      <c r="F216" s="49"/>
      <c r="G216" s="49"/>
      <c r="H216" s="50">
        <f>SUM(H13:H214)</f>
        <v>10025213</v>
      </c>
      <c r="I216" s="49"/>
      <c r="J216" s="49"/>
      <c r="K216" s="48">
        <f>SUM(K13:K214)</f>
        <v>13434169.865206068</v>
      </c>
      <c r="L216" s="49"/>
      <c r="M216" s="49"/>
      <c r="N216" s="51">
        <f>SUM(N13:N214)</f>
        <v>22111325.153793938</v>
      </c>
    </row>
    <row r="217" spans="1:17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</row>
    <row r="218" spans="1:17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</row>
    <row r="219" spans="1:17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</row>
    <row r="220" spans="1:17" x14ac:dyDescent="0.25">
      <c r="A220" s="40"/>
      <c r="B220" s="40"/>
      <c r="C220" s="40"/>
      <c r="D220" s="41">
        <f>D216+H216</f>
        <v>35545495.018999994</v>
      </c>
      <c r="E220" s="40"/>
      <c r="F220" s="40"/>
      <c r="G220" s="40"/>
      <c r="H220" s="40"/>
      <c r="I220" s="40"/>
      <c r="J220" s="40"/>
      <c r="K220" s="41">
        <f>K216+N216</f>
        <v>35545495.019000009</v>
      </c>
      <c r="L220" s="40"/>
      <c r="M220" s="40"/>
      <c r="N220" s="40"/>
    </row>
    <row r="221" spans="1:17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</row>
    <row r="222" spans="1:17" x14ac:dyDescent="0.25">
      <c r="A222" s="40"/>
      <c r="B222" s="40"/>
      <c r="C222" s="40"/>
      <c r="D222" s="40"/>
      <c r="E222" s="40"/>
      <c r="F222" s="40"/>
      <c r="G222" s="40"/>
      <c r="H222" s="41"/>
      <c r="I222" s="40"/>
      <c r="J222" s="40"/>
      <c r="K222" s="41"/>
      <c r="L222" s="40"/>
      <c r="M222" s="40"/>
      <c r="N222" s="40"/>
    </row>
    <row r="223" spans="1:17" x14ac:dyDescent="0.25">
      <c r="I223" s="15"/>
      <c r="J223" s="15"/>
      <c r="K223" s="15"/>
      <c r="L223" s="15"/>
      <c r="M223" s="15"/>
      <c r="N223" s="16"/>
      <c r="O223" s="16"/>
      <c r="P223" s="16"/>
      <c r="Q223" s="16"/>
    </row>
    <row r="224" spans="1:17" x14ac:dyDescent="0.25">
      <c r="I224" s="15"/>
      <c r="J224" s="15"/>
      <c r="K224" s="15"/>
      <c r="L224" s="15"/>
      <c r="M224" s="15"/>
      <c r="N224" s="15"/>
      <c r="O224" s="16"/>
      <c r="P224" s="16"/>
      <c r="Q224" s="16"/>
    </row>
    <row r="225" spans="9:17" x14ac:dyDescent="0.25"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9:17" x14ac:dyDescent="0.25"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9:17" x14ac:dyDescent="0.25"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9:17" x14ac:dyDescent="0.25"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9:17" x14ac:dyDescent="0.25">
      <c r="I229" s="16"/>
      <c r="J229" s="17"/>
      <c r="K229" s="16"/>
      <c r="L229" s="16"/>
      <c r="M229" s="16"/>
      <c r="N229" s="16"/>
      <c r="O229" s="16"/>
      <c r="P229" s="16"/>
      <c r="Q229" s="16"/>
    </row>
    <row r="230" spans="9:17" x14ac:dyDescent="0.25">
      <c r="I230" s="16"/>
      <c r="J230" s="18"/>
      <c r="K230" s="16"/>
      <c r="L230" s="16"/>
      <c r="M230" s="16"/>
      <c r="N230" s="16"/>
      <c r="O230" s="16"/>
      <c r="P230" s="16"/>
      <c r="Q230" s="16"/>
    </row>
    <row r="231" spans="9:17" x14ac:dyDescent="0.25"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9:17" x14ac:dyDescent="0.25">
      <c r="I232" s="16"/>
      <c r="J232" s="19"/>
      <c r="K232" s="16"/>
      <c r="L232" s="16"/>
      <c r="M232" s="16"/>
      <c r="N232" s="16"/>
      <c r="O232" s="16"/>
      <c r="P232" s="16"/>
      <c r="Q232" s="16"/>
    </row>
    <row r="233" spans="9:17" x14ac:dyDescent="0.25"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9:17" x14ac:dyDescent="0.25"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9:17" x14ac:dyDescent="0.25"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9:17" x14ac:dyDescent="0.25"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9:17" x14ac:dyDescent="0.25"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9:17" x14ac:dyDescent="0.25">
      <c r="I238" s="16"/>
      <c r="J238" s="20"/>
      <c r="K238" s="16"/>
      <c r="L238" s="15"/>
      <c r="M238" s="21"/>
      <c r="N238" s="15"/>
      <c r="O238" s="21"/>
      <c r="P238" s="22"/>
      <c r="Q238" s="16"/>
    </row>
    <row r="239" spans="9:17" x14ac:dyDescent="0.25"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9:17" x14ac:dyDescent="0.25"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9:17" x14ac:dyDescent="0.25"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9:17" x14ac:dyDescent="0.25"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9:17" x14ac:dyDescent="0.25">
      <c r="I243" s="16"/>
      <c r="J243" s="16"/>
      <c r="K243" s="17"/>
      <c r="L243" s="16"/>
      <c r="M243" s="16"/>
      <c r="N243" s="16"/>
      <c r="O243" s="16"/>
      <c r="P243" s="16"/>
      <c r="Q243" s="16"/>
    </row>
  </sheetData>
  <autoFilter ref="A11:N214" xr:uid="{00000000-0009-0000-0000-000001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</autoFilter>
  <mergeCells count="13">
    <mergeCell ref="A3:N3"/>
    <mergeCell ref="A4:N4"/>
    <mergeCell ref="A2:N2"/>
    <mergeCell ref="C11:D11"/>
    <mergeCell ref="A11:A12"/>
    <mergeCell ref="B11:B12"/>
    <mergeCell ref="A10:E10"/>
    <mergeCell ref="A7:N7"/>
    <mergeCell ref="A8:N8"/>
    <mergeCell ref="A9:N9"/>
    <mergeCell ref="G11:I11"/>
    <mergeCell ref="J11:L11"/>
    <mergeCell ref="M11:N1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243"/>
  <sheetViews>
    <sheetView topLeftCell="A201" zoomScale="98" zoomScaleNormal="98" workbookViewId="0">
      <selection activeCell="A219" sqref="A219"/>
    </sheetView>
  </sheetViews>
  <sheetFormatPr defaultColWidth="9.109375" defaultRowHeight="13.2" x14ac:dyDescent="0.25"/>
  <cols>
    <col min="1" max="1" width="5.109375" style="24" customWidth="1"/>
    <col min="2" max="2" width="26.109375" style="24" customWidth="1"/>
    <col min="3" max="3" width="8" style="24" customWidth="1"/>
    <col min="4" max="4" width="11.88671875" style="24" customWidth="1"/>
    <col min="5" max="5" width="11.5546875" style="24" hidden="1" customWidth="1"/>
    <col min="6" max="6" width="9.33203125" style="24" hidden="1" customWidth="1"/>
    <col min="7" max="7" width="8" style="24" customWidth="1"/>
    <col min="8" max="8" width="12.33203125" style="24" customWidth="1"/>
    <col min="9" max="9" width="8.6640625" style="24" hidden="1" customWidth="1"/>
    <col min="10" max="10" width="8" style="24" customWidth="1"/>
    <col min="11" max="11" width="12.33203125" style="24" customWidth="1"/>
    <col min="12" max="12" width="8.5546875" style="24" hidden="1" customWidth="1"/>
    <col min="13" max="13" width="8" style="24" customWidth="1"/>
    <col min="14" max="14" width="15" style="24" customWidth="1"/>
    <col min="15" max="15" width="9.109375" style="24"/>
    <col min="16" max="16" width="13.6640625" style="24" bestFit="1" customWidth="1"/>
    <col min="17" max="17" width="19.44140625" style="24" bestFit="1" customWidth="1"/>
    <col min="18" max="16384" width="9.109375" style="24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23"/>
    </row>
    <row r="6" spans="1:19" ht="4.5" customHeight="1" x14ac:dyDescent="0.25">
      <c r="A6" s="23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242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26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v>10</v>
      </c>
      <c r="D13" s="45">
        <v>110000</v>
      </c>
      <c r="E13" s="31">
        <f>IF(C13&gt;0,D13/C13,0)</f>
        <v>11000</v>
      </c>
      <c r="F13" s="31">
        <f t="shared" ref="F13:F14" si="0">IF(C13&gt;0,E13,I13)</f>
        <v>11000</v>
      </c>
      <c r="G13" s="32"/>
      <c r="H13" s="27"/>
      <c r="I13" s="32">
        <f>IF(G13&gt;0,H13/G13,0)</f>
        <v>0</v>
      </c>
      <c r="J13" s="33">
        <f>C13+G13-M13</f>
        <v>5</v>
      </c>
      <c r="K13" s="27">
        <f>J13*L13</f>
        <v>55000</v>
      </c>
      <c r="L13" s="35">
        <f>IF(G13&gt;0,(D13+H13)/(C13+G13),F13)</f>
        <v>11000</v>
      </c>
      <c r="M13" s="32">
        <f t="shared" ref="M13:M33" si="1">VLOOKUP(B13,ZUWITA,6,FALSE)</f>
        <v>5</v>
      </c>
      <c r="N13" s="27">
        <f>M13*L13</f>
        <v>55000</v>
      </c>
      <c r="Q13" s="9"/>
    </row>
    <row r="14" spans="1:19" ht="15" customHeight="1" x14ac:dyDescent="0.25">
      <c r="A14" s="28">
        <v>2</v>
      </c>
      <c r="B14" s="29" t="s">
        <v>3</v>
      </c>
      <c r="C14" s="30">
        <v>0</v>
      </c>
      <c r="D14" s="45">
        <v>0</v>
      </c>
      <c r="E14" s="31">
        <f t="shared" ref="E14:E77" si="2">IF(C14&gt;0,D14/C14,0)</f>
        <v>0</v>
      </c>
      <c r="F14" s="31">
        <f t="shared" si="0"/>
        <v>2708.3333333333335</v>
      </c>
      <c r="G14" s="36">
        <v>48</v>
      </c>
      <c r="H14" s="27">
        <v>130000</v>
      </c>
      <c r="I14" s="32">
        <f>IF(G14&gt;0,H14/G14,0)</f>
        <v>2708.3333333333335</v>
      </c>
      <c r="J14" s="37">
        <f>C14+G14-M14</f>
        <v>36</v>
      </c>
      <c r="K14" s="27">
        <f t="shared" ref="K14:K77" si="3">J14*L14</f>
        <v>97500</v>
      </c>
      <c r="L14" s="35">
        <f t="shared" ref="L14:L77" si="4">IF(G14&gt;0,(D14+H14)/(C14+G14),F14)</f>
        <v>2708.3333333333335</v>
      </c>
      <c r="M14" s="32">
        <f t="shared" si="1"/>
        <v>12</v>
      </c>
      <c r="N14" s="27">
        <f t="shared" ref="N14:N77" si="5">M14*L14</f>
        <v>32500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v>0</v>
      </c>
      <c r="D15" s="45">
        <v>0</v>
      </c>
      <c r="E15" s="31">
        <f t="shared" si="2"/>
        <v>0</v>
      </c>
      <c r="F15" s="31">
        <f>IF(C15&gt;0,E15,I15)</f>
        <v>0</v>
      </c>
      <c r="G15" s="32"/>
      <c r="H15" s="27"/>
      <c r="I15" s="32">
        <f t="shared" ref="I15:I78" si="6">IF(G15&gt;0,H15/G15,0)</f>
        <v>0</v>
      </c>
      <c r="J15" s="33">
        <f>C15+G15-M15</f>
        <v>0</v>
      </c>
      <c r="K15" s="27">
        <f t="shared" si="3"/>
        <v>0</v>
      </c>
      <c r="L15" s="35">
        <f t="shared" si="4"/>
        <v>0</v>
      </c>
      <c r="M15" s="32">
        <f t="shared" si="1"/>
        <v>0</v>
      </c>
      <c r="N15" s="27">
        <f t="shared" si="5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v>13</v>
      </c>
      <c r="D16" s="45">
        <v>329333.58823529416</v>
      </c>
      <c r="E16" s="31">
        <f t="shared" si="2"/>
        <v>25333.352941176472</v>
      </c>
      <c r="F16" s="31">
        <f t="shared" ref="F16:F79" si="7">IF(C16&gt;0,E16,I16)</f>
        <v>25333.352941176472</v>
      </c>
      <c r="G16" s="32"/>
      <c r="H16" s="27"/>
      <c r="I16" s="32">
        <f>IF(G16&gt;0,H16/G16,0)</f>
        <v>0</v>
      </c>
      <c r="J16" s="33">
        <f t="shared" ref="J16:J79" si="8">C16+G16-M16</f>
        <v>3</v>
      </c>
      <c r="K16" s="27">
        <f>J16*L16</f>
        <v>76000.058823529413</v>
      </c>
      <c r="L16" s="35">
        <f t="shared" si="4"/>
        <v>25333.352941176472</v>
      </c>
      <c r="M16" s="32">
        <f t="shared" si="1"/>
        <v>10</v>
      </c>
      <c r="N16" s="27">
        <f>M16*L16</f>
        <v>253333.52941176473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v>15</v>
      </c>
      <c r="D17" s="45">
        <v>150000</v>
      </c>
      <c r="E17" s="31">
        <f t="shared" si="2"/>
        <v>10000</v>
      </c>
      <c r="F17" s="31">
        <f t="shared" si="7"/>
        <v>10000</v>
      </c>
      <c r="G17" s="32"/>
      <c r="H17" s="27"/>
      <c r="I17" s="32">
        <f t="shared" si="6"/>
        <v>0</v>
      </c>
      <c r="J17" s="33">
        <f t="shared" si="8"/>
        <v>8</v>
      </c>
      <c r="K17" s="27">
        <f t="shared" si="3"/>
        <v>80000</v>
      </c>
      <c r="L17" s="35">
        <f t="shared" si="4"/>
        <v>10000</v>
      </c>
      <c r="M17" s="32">
        <f t="shared" si="1"/>
        <v>7</v>
      </c>
      <c r="N17" s="27">
        <f t="shared" si="5"/>
        <v>70000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v>84</v>
      </c>
      <c r="D18" s="45">
        <v>449700.13483146066</v>
      </c>
      <c r="E18" s="31">
        <f t="shared" si="2"/>
        <v>5353.5730337078649</v>
      </c>
      <c r="F18" s="31">
        <f t="shared" si="7"/>
        <v>5353.5730337078649</v>
      </c>
      <c r="G18" s="32"/>
      <c r="H18" s="27"/>
      <c r="I18" s="32">
        <f t="shared" si="6"/>
        <v>0</v>
      </c>
      <c r="J18" s="33">
        <f t="shared" si="8"/>
        <v>3</v>
      </c>
      <c r="K18" s="27">
        <f t="shared" si="3"/>
        <v>16060.719101123595</v>
      </c>
      <c r="L18" s="35">
        <f t="shared" si="4"/>
        <v>5353.5730337078649</v>
      </c>
      <c r="M18" s="32">
        <f t="shared" si="1"/>
        <v>81</v>
      </c>
      <c r="N18" s="27">
        <f t="shared" si="5"/>
        <v>433639.41573033703</v>
      </c>
      <c r="Q18" s="13"/>
    </row>
    <row r="19" spans="1:17" ht="15" customHeight="1" x14ac:dyDescent="0.25">
      <c r="A19" s="28">
        <v>7</v>
      </c>
      <c r="B19" s="29" t="s">
        <v>8</v>
      </c>
      <c r="C19" s="30">
        <v>0</v>
      </c>
      <c r="D19" s="45">
        <v>0</v>
      </c>
      <c r="E19" s="31">
        <f t="shared" si="2"/>
        <v>0</v>
      </c>
      <c r="F19" s="31">
        <f t="shared" si="7"/>
        <v>0</v>
      </c>
      <c r="G19" s="32"/>
      <c r="H19" s="27"/>
      <c r="I19" s="32">
        <f t="shared" si="6"/>
        <v>0</v>
      </c>
      <c r="J19" s="33">
        <f t="shared" si="8"/>
        <v>0</v>
      </c>
      <c r="K19" s="27">
        <f t="shared" si="3"/>
        <v>0</v>
      </c>
      <c r="L19" s="35">
        <f t="shared" si="4"/>
        <v>0</v>
      </c>
      <c r="M19" s="32">
        <f t="shared" si="1"/>
        <v>0</v>
      </c>
      <c r="N19" s="27">
        <f t="shared" si="5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v>36</v>
      </c>
      <c r="D20" s="45">
        <v>66000.130434782608</v>
      </c>
      <c r="E20" s="31">
        <f t="shared" si="2"/>
        <v>1833.336956521739</v>
      </c>
      <c r="F20" s="31">
        <f t="shared" si="7"/>
        <v>1833.336956521739</v>
      </c>
      <c r="G20" s="32">
        <v>72</v>
      </c>
      <c r="H20" s="27">
        <v>132000</v>
      </c>
      <c r="I20" s="32">
        <f t="shared" si="6"/>
        <v>1833.3333333333333</v>
      </c>
      <c r="J20" s="33">
        <f t="shared" si="8"/>
        <v>72</v>
      </c>
      <c r="K20" s="27">
        <f t="shared" si="3"/>
        <v>132000.08695652173</v>
      </c>
      <c r="L20" s="35">
        <f t="shared" si="4"/>
        <v>1833.3345410628017</v>
      </c>
      <c r="M20" s="32">
        <f t="shared" si="1"/>
        <v>36</v>
      </c>
      <c r="N20" s="27">
        <f t="shared" si="5"/>
        <v>66000.043478260865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v>68</v>
      </c>
      <c r="D21" s="45">
        <v>114399.92592592593</v>
      </c>
      <c r="E21" s="31">
        <f t="shared" si="2"/>
        <v>1682.351851851852</v>
      </c>
      <c r="F21" s="31">
        <f t="shared" si="7"/>
        <v>1682.351851851852</v>
      </c>
      <c r="G21" s="32"/>
      <c r="H21" s="27"/>
      <c r="I21" s="32">
        <f t="shared" si="6"/>
        <v>0</v>
      </c>
      <c r="J21" s="33">
        <f t="shared" si="8"/>
        <v>53</v>
      </c>
      <c r="K21" s="27">
        <f t="shared" si="3"/>
        <v>89164.648148148161</v>
      </c>
      <c r="L21" s="35">
        <f t="shared" si="4"/>
        <v>1682.351851851852</v>
      </c>
      <c r="M21" s="32">
        <f t="shared" si="1"/>
        <v>15</v>
      </c>
      <c r="N21" s="27">
        <f t="shared" si="5"/>
        <v>25235.277777777781</v>
      </c>
      <c r="Q21" s="9"/>
    </row>
    <row r="22" spans="1:17" ht="15" customHeight="1" x14ac:dyDescent="0.25">
      <c r="A22" s="28">
        <v>10</v>
      </c>
      <c r="B22" s="29" t="s">
        <v>11</v>
      </c>
      <c r="C22" s="30">
        <v>3</v>
      </c>
      <c r="D22" s="45">
        <v>19500</v>
      </c>
      <c r="E22" s="31">
        <f t="shared" si="2"/>
        <v>6500</v>
      </c>
      <c r="F22" s="31">
        <f t="shared" si="7"/>
        <v>6500</v>
      </c>
      <c r="G22" s="32"/>
      <c r="H22" s="27"/>
      <c r="I22" s="32">
        <f t="shared" si="6"/>
        <v>0</v>
      </c>
      <c r="J22" s="33">
        <f t="shared" si="8"/>
        <v>1</v>
      </c>
      <c r="K22" s="27">
        <f t="shared" si="3"/>
        <v>6500</v>
      </c>
      <c r="L22" s="35">
        <f t="shared" si="4"/>
        <v>6500</v>
      </c>
      <c r="M22" s="32">
        <f t="shared" si="1"/>
        <v>2</v>
      </c>
      <c r="N22" s="27">
        <f t="shared" si="5"/>
        <v>13000</v>
      </c>
      <c r="Q22" s="9"/>
    </row>
    <row r="23" spans="1:17" ht="15" customHeight="1" x14ac:dyDescent="0.25">
      <c r="A23" s="28">
        <v>11</v>
      </c>
      <c r="B23" s="29" t="s">
        <v>12</v>
      </c>
      <c r="C23" s="30">
        <v>3</v>
      </c>
      <c r="D23" s="45">
        <v>54000</v>
      </c>
      <c r="E23" s="31">
        <f t="shared" si="2"/>
        <v>18000</v>
      </c>
      <c r="F23" s="31">
        <f t="shared" si="7"/>
        <v>18000</v>
      </c>
      <c r="G23" s="32"/>
      <c r="H23" s="27"/>
      <c r="I23" s="32">
        <f t="shared" si="6"/>
        <v>0</v>
      </c>
      <c r="J23" s="33">
        <f t="shared" si="8"/>
        <v>0</v>
      </c>
      <c r="K23" s="27">
        <f t="shared" si="3"/>
        <v>0</v>
      </c>
      <c r="L23" s="35">
        <f t="shared" si="4"/>
        <v>18000</v>
      </c>
      <c r="M23" s="32">
        <f t="shared" si="1"/>
        <v>3</v>
      </c>
      <c r="N23" s="27">
        <f t="shared" si="5"/>
        <v>54000</v>
      </c>
      <c r="Q23" s="9"/>
    </row>
    <row r="24" spans="1:17" ht="15" customHeight="1" x14ac:dyDescent="0.25">
      <c r="A24" s="28">
        <v>12</v>
      </c>
      <c r="B24" s="29" t="s">
        <v>13</v>
      </c>
      <c r="C24" s="30">
        <v>3</v>
      </c>
      <c r="D24" s="45">
        <v>54000</v>
      </c>
      <c r="E24" s="31">
        <f t="shared" si="2"/>
        <v>18000</v>
      </c>
      <c r="F24" s="31">
        <f t="shared" si="7"/>
        <v>18000</v>
      </c>
      <c r="G24" s="32"/>
      <c r="H24" s="27"/>
      <c r="I24" s="32">
        <f t="shared" si="6"/>
        <v>0</v>
      </c>
      <c r="J24" s="33">
        <f t="shared" si="8"/>
        <v>3</v>
      </c>
      <c r="K24" s="27">
        <f t="shared" si="3"/>
        <v>54000</v>
      </c>
      <c r="L24" s="35">
        <f t="shared" si="4"/>
        <v>18000</v>
      </c>
      <c r="M24" s="32">
        <f t="shared" si="1"/>
        <v>0</v>
      </c>
      <c r="N24" s="27">
        <f t="shared" si="5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v>4</v>
      </c>
      <c r="D25" s="45">
        <v>72000</v>
      </c>
      <c r="E25" s="31">
        <f t="shared" si="2"/>
        <v>18000</v>
      </c>
      <c r="F25" s="31">
        <f t="shared" si="7"/>
        <v>18000</v>
      </c>
      <c r="G25" s="32"/>
      <c r="H25" s="27"/>
      <c r="I25" s="32">
        <f t="shared" si="6"/>
        <v>0</v>
      </c>
      <c r="J25" s="33">
        <f t="shared" si="8"/>
        <v>0</v>
      </c>
      <c r="K25" s="27">
        <f t="shared" si="3"/>
        <v>0</v>
      </c>
      <c r="L25" s="35">
        <f t="shared" si="4"/>
        <v>18000</v>
      </c>
      <c r="M25" s="32">
        <f t="shared" si="1"/>
        <v>4</v>
      </c>
      <c r="N25" s="27">
        <f t="shared" si="5"/>
        <v>72000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v>4</v>
      </c>
      <c r="D26" s="45">
        <v>72000</v>
      </c>
      <c r="E26" s="31">
        <f t="shared" si="2"/>
        <v>18000</v>
      </c>
      <c r="F26" s="31">
        <f t="shared" si="7"/>
        <v>18000</v>
      </c>
      <c r="G26" s="32"/>
      <c r="H26" s="27"/>
      <c r="I26" s="32">
        <f t="shared" si="6"/>
        <v>0</v>
      </c>
      <c r="J26" s="33">
        <f t="shared" si="8"/>
        <v>0</v>
      </c>
      <c r="K26" s="27">
        <f t="shared" si="3"/>
        <v>0</v>
      </c>
      <c r="L26" s="35">
        <f t="shared" si="4"/>
        <v>18000</v>
      </c>
      <c r="M26" s="32">
        <f t="shared" si="1"/>
        <v>4</v>
      </c>
      <c r="N26" s="27">
        <f t="shared" si="5"/>
        <v>72000</v>
      </c>
      <c r="Q26" s="9"/>
    </row>
    <row r="27" spans="1:17" ht="15" customHeight="1" x14ac:dyDescent="0.25">
      <c r="A27" s="28">
        <v>15</v>
      </c>
      <c r="B27" s="29" t="s">
        <v>16</v>
      </c>
      <c r="C27" s="30">
        <v>4</v>
      </c>
      <c r="D27" s="45">
        <v>72000</v>
      </c>
      <c r="E27" s="31">
        <f t="shared" si="2"/>
        <v>18000</v>
      </c>
      <c r="F27" s="31">
        <f t="shared" si="7"/>
        <v>18000</v>
      </c>
      <c r="G27" s="32"/>
      <c r="H27" s="27"/>
      <c r="I27" s="32">
        <f t="shared" si="6"/>
        <v>0</v>
      </c>
      <c r="J27" s="33">
        <f t="shared" si="8"/>
        <v>0</v>
      </c>
      <c r="K27" s="27">
        <f t="shared" si="3"/>
        <v>0</v>
      </c>
      <c r="L27" s="35">
        <f t="shared" si="4"/>
        <v>18000</v>
      </c>
      <c r="M27" s="32">
        <f t="shared" si="1"/>
        <v>4</v>
      </c>
      <c r="N27" s="27">
        <f t="shared" si="5"/>
        <v>72000</v>
      </c>
      <c r="Q27" s="9"/>
    </row>
    <row r="28" spans="1:17" ht="15" customHeight="1" x14ac:dyDescent="0.25">
      <c r="A28" s="28">
        <v>16</v>
      </c>
      <c r="B28" s="29" t="s">
        <v>17</v>
      </c>
      <c r="C28" s="30">
        <v>14</v>
      </c>
      <c r="D28" s="45">
        <v>106999.90000000001</v>
      </c>
      <c r="E28" s="31">
        <f t="shared" si="2"/>
        <v>7642.85</v>
      </c>
      <c r="F28" s="31">
        <f t="shared" si="7"/>
        <v>7642.85</v>
      </c>
      <c r="G28" s="32"/>
      <c r="H28" s="27"/>
      <c r="I28" s="32">
        <f t="shared" si="6"/>
        <v>0</v>
      </c>
      <c r="J28" s="33">
        <f t="shared" si="8"/>
        <v>6</v>
      </c>
      <c r="K28" s="27">
        <f t="shared" si="3"/>
        <v>45857.100000000006</v>
      </c>
      <c r="L28" s="35">
        <f t="shared" si="4"/>
        <v>7642.85</v>
      </c>
      <c r="M28" s="32">
        <f t="shared" si="1"/>
        <v>8</v>
      </c>
      <c r="N28" s="27">
        <f t="shared" si="5"/>
        <v>61142.8</v>
      </c>
      <c r="Q28" s="9"/>
    </row>
    <row r="29" spans="1:17" ht="15" customHeight="1" x14ac:dyDescent="0.25">
      <c r="A29" s="28">
        <v>17</v>
      </c>
      <c r="B29" s="29" t="s">
        <v>18</v>
      </c>
      <c r="C29" s="30">
        <v>5</v>
      </c>
      <c r="D29" s="45">
        <v>40500</v>
      </c>
      <c r="E29" s="31">
        <f t="shared" si="2"/>
        <v>8100</v>
      </c>
      <c r="F29" s="31">
        <f t="shared" si="7"/>
        <v>8100</v>
      </c>
      <c r="G29" s="32"/>
      <c r="H29" s="27"/>
      <c r="I29" s="32">
        <f t="shared" si="6"/>
        <v>0</v>
      </c>
      <c r="J29" s="33">
        <f t="shared" si="8"/>
        <v>4</v>
      </c>
      <c r="K29" s="27">
        <f t="shared" si="3"/>
        <v>32400</v>
      </c>
      <c r="L29" s="35">
        <f t="shared" si="4"/>
        <v>8100</v>
      </c>
      <c r="M29" s="32">
        <f t="shared" si="1"/>
        <v>1</v>
      </c>
      <c r="N29" s="27">
        <f t="shared" si="5"/>
        <v>8100</v>
      </c>
      <c r="Q29" s="9"/>
    </row>
    <row r="30" spans="1:17" ht="15" customHeight="1" x14ac:dyDescent="0.25">
      <c r="A30" s="28">
        <v>18</v>
      </c>
      <c r="B30" s="29" t="s">
        <v>19</v>
      </c>
      <c r="C30" s="30">
        <v>28</v>
      </c>
      <c r="D30" s="45">
        <v>105438</v>
      </c>
      <c r="E30" s="31">
        <f t="shared" si="2"/>
        <v>3765.6428571428573</v>
      </c>
      <c r="F30" s="31">
        <f t="shared" si="7"/>
        <v>3765.6428571428573</v>
      </c>
      <c r="G30" s="32"/>
      <c r="H30" s="27"/>
      <c r="I30" s="32">
        <f t="shared" si="6"/>
        <v>0</v>
      </c>
      <c r="J30" s="33">
        <f t="shared" si="8"/>
        <v>0</v>
      </c>
      <c r="K30" s="27">
        <f t="shared" si="3"/>
        <v>0</v>
      </c>
      <c r="L30" s="35">
        <f t="shared" si="4"/>
        <v>3765.6428571428573</v>
      </c>
      <c r="M30" s="32">
        <f t="shared" si="1"/>
        <v>28</v>
      </c>
      <c r="N30" s="27">
        <f t="shared" si="5"/>
        <v>105438</v>
      </c>
      <c r="Q30" s="9"/>
    </row>
    <row r="31" spans="1:17" ht="15" customHeight="1" x14ac:dyDescent="0.25">
      <c r="A31" s="28">
        <v>19</v>
      </c>
      <c r="B31" s="29" t="s">
        <v>20</v>
      </c>
      <c r="C31" s="30">
        <v>5</v>
      </c>
      <c r="D31" s="45">
        <v>34375</v>
      </c>
      <c r="E31" s="31">
        <f t="shared" si="2"/>
        <v>6875</v>
      </c>
      <c r="F31" s="31">
        <f t="shared" si="7"/>
        <v>6875</v>
      </c>
      <c r="G31" s="32"/>
      <c r="H31" s="27"/>
      <c r="I31" s="32">
        <f t="shared" si="6"/>
        <v>0</v>
      </c>
      <c r="J31" s="33">
        <f t="shared" si="8"/>
        <v>5</v>
      </c>
      <c r="K31" s="27">
        <f t="shared" si="3"/>
        <v>34375</v>
      </c>
      <c r="L31" s="35">
        <f t="shared" si="4"/>
        <v>6875</v>
      </c>
      <c r="M31" s="32">
        <f t="shared" si="1"/>
        <v>0</v>
      </c>
      <c r="N31" s="27">
        <f t="shared" si="5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v>1</v>
      </c>
      <c r="D32" s="45">
        <v>1683.25</v>
      </c>
      <c r="E32" s="31">
        <f t="shared" si="2"/>
        <v>1683.25</v>
      </c>
      <c r="F32" s="31">
        <f t="shared" si="7"/>
        <v>1683.25</v>
      </c>
      <c r="G32" s="32"/>
      <c r="H32" s="27"/>
      <c r="I32" s="32">
        <f t="shared" si="6"/>
        <v>0</v>
      </c>
      <c r="J32" s="33">
        <f t="shared" si="8"/>
        <v>0</v>
      </c>
      <c r="K32" s="27">
        <f t="shared" si="3"/>
        <v>0</v>
      </c>
      <c r="L32" s="35">
        <f t="shared" si="4"/>
        <v>1683.25</v>
      </c>
      <c r="M32" s="32">
        <f t="shared" si="1"/>
        <v>1</v>
      </c>
      <c r="N32" s="27">
        <f t="shared" si="5"/>
        <v>1683.25</v>
      </c>
      <c r="Q32" s="9"/>
    </row>
    <row r="33" spans="1:17" ht="15" customHeight="1" x14ac:dyDescent="0.25">
      <c r="A33" s="28">
        <v>21</v>
      </c>
      <c r="B33" s="29" t="s">
        <v>22</v>
      </c>
      <c r="C33" s="30">
        <v>4</v>
      </c>
      <c r="D33" s="45">
        <v>36000</v>
      </c>
      <c r="E33" s="31">
        <f t="shared" si="2"/>
        <v>9000</v>
      </c>
      <c r="F33" s="31">
        <f t="shared" si="7"/>
        <v>9000</v>
      </c>
      <c r="G33" s="32"/>
      <c r="H33" s="27"/>
      <c r="I33" s="32">
        <f t="shared" si="6"/>
        <v>0</v>
      </c>
      <c r="J33" s="33">
        <f t="shared" si="8"/>
        <v>0</v>
      </c>
      <c r="K33" s="27">
        <f t="shared" si="3"/>
        <v>0</v>
      </c>
      <c r="L33" s="35">
        <f t="shared" si="4"/>
        <v>9000</v>
      </c>
      <c r="M33" s="32">
        <f t="shared" si="1"/>
        <v>4</v>
      </c>
      <c r="N33" s="27">
        <f t="shared" si="5"/>
        <v>36000</v>
      </c>
      <c r="Q33" s="9"/>
    </row>
    <row r="34" spans="1:17" ht="15" customHeight="1" x14ac:dyDescent="0.25">
      <c r="A34" s="28">
        <v>22</v>
      </c>
      <c r="B34" s="29" t="s">
        <v>23</v>
      </c>
      <c r="C34" s="30">
        <v>0</v>
      </c>
      <c r="D34" s="45">
        <v>0</v>
      </c>
      <c r="E34" s="31">
        <f t="shared" si="2"/>
        <v>0</v>
      </c>
      <c r="F34" s="31">
        <f t="shared" si="7"/>
        <v>0</v>
      </c>
      <c r="G34" s="32"/>
      <c r="H34" s="27"/>
      <c r="I34" s="32">
        <f t="shared" si="6"/>
        <v>0</v>
      </c>
      <c r="J34" s="33">
        <f t="shared" si="8"/>
        <v>0</v>
      </c>
      <c r="K34" s="27">
        <f t="shared" si="3"/>
        <v>0</v>
      </c>
      <c r="L34" s="35">
        <f t="shared" si="4"/>
        <v>0</v>
      </c>
      <c r="M34" s="32"/>
      <c r="N34" s="27">
        <f t="shared" si="5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>
        <v>0</v>
      </c>
      <c r="D35" s="45">
        <v>0</v>
      </c>
      <c r="E35" s="31">
        <f t="shared" si="2"/>
        <v>0</v>
      </c>
      <c r="F35" s="31">
        <f t="shared" si="7"/>
        <v>0</v>
      </c>
      <c r="G35" s="32"/>
      <c r="H35" s="27"/>
      <c r="I35" s="32">
        <f t="shared" si="6"/>
        <v>0</v>
      </c>
      <c r="J35" s="33">
        <f t="shared" si="8"/>
        <v>0</v>
      </c>
      <c r="K35" s="27">
        <f t="shared" si="3"/>
        <v>0</v>
      </c>
      <c r="L35" s="35">
        <f t="shared" si="4"/>
        <v>0</v>
      </c>
      <c r="M35" s="32"/>
      <c r="N35" s="27">
        <f t="shared" si="5"/>
        <v>0</v>
      </c>
      <c r="Q35" s="9"/>
    </row>
    <row r="36" spans="1:17" ht="15" customHeight="1" x14ac:dyDescent="0.25">
      <c r="A36" s="28">
        <v>24</v>
      </c>
      <c r="B36" s="29" t="s">
        <v>214</v>
      </c>
      <c r="C36" s="30">
        <v>0</v>
      </c>
      <c r="D36" s="45">
        <v>0</v>
      </c>
      <c r="E36" s="31">
        <f t="shared" si="2"/>
        <v>0</v>
      </c>
      <c r="F36" s="31">
        <f t="shared" si="7"/>
        <v>0</v>
      </c>
      <c r="G36" s="32"/>
      <c r="H36" s="27"/>
      <c r="I36" s="32">
        <f t="shared" si="6"/>
        <v>0</v>
      </c>
      <c r="J36" s="33">
        <f t="shared" si="8"/>
        <v>0</v>
      </c>
      <c r="K36" s="27">
        <f t="shared" si="3"/>
        <v>0</v>
      </c>
      <c r="L36" s="35">
        <f t="shared" si="4"/>
        <v>0</v>
      </c>
      <c r="M36" s="32"/>
      <c r="N36" s="27">
        <f t="shared" si="5"/>
        <v>0</v>
      </c>
      <c r="Q36" s="9"/>
    </row>
    <row r="37" spans="1:17" ht="15" customHeight="1" x14ac:dyDescent="0.25">
      <c r="A37" s="28">
        <v>25</v>
      </c>
      <c r="B37" s="29" t="s">
        <v>25</v>
      </c>
      <c r="C37" s="30">
        <v>10</v>
      </c>
      <c r="D37" s="45">
        <v>130117.5</v>
      </c>
      <c r="E37" s="31">
        <f t="shared" si="2"/>
        <v>13011.75</v>
      </c>
      <c r="F37" s="31">
        <f t="shared" si="7"/>
        <v>13011.75</v>
      </c>
      <c r="G37" s="32"/>
      <c r="H37" s="27"/>
      <c r="I37" s="32">
        <f t="shared" si="6"/>
        <v>0</v>
      </c>
      <c r="J37" s="33">
        <f t="shared" si="8"/>
        <v>0</v>
      </c>
      <c r="K37" s="27">
        <f t="shared" si="3"/>
        <v>0</v>
      </c>
      <c r="L37" s="35">
        <f t="shared" si="4"/>
        <v>13011.75</v>
      </c>
      <c r="M37" s="32">
        <f t="shared" ref="M37:M44" si="9">VLOOKUP(B37,ZUWITA,6,FALSE)</f>
        <v>10</v>
      </c>
      <c r="N37" s="27">
        <f t="shared" si="5"/>
        <v>130117.5</v>
      </c>
      <c r="Q37" s="9"/>
    </row>
    <row r="38" spans="1:17" ht="15" customHeight="1" x14ac:dyDescent="0.25">
      <c r="A38" s="28">
        <v>26</v>
      </c>
      <c r="B38" s="29" t="s">
        <v>26</v>
      </c>
      <c r="C38" s="30">
        <v>27</v>
      </c>
      <c r="D38" s="45">
        <v>628100</v>
      </c>
      <c r="E38" s="31">
        <f t="shared" si="2"/>
        <v>23262.962962962964</v>
      </c>
      <c r="F38" s="31">
        <f t="shared" si="7"/>
        <v>23262.962962962964</v>
      </c>
      <c r="G38" s="38"/>
      <c r="H38" s="27"/>
      <c r="I38" s="32">
        <f t="shared" si="6"/>
        <v>0</v>
      </c>
      <c r="J38" s="33">
        <f t="shared" si="8"/>
        <v>5</v>
      </c>
      <c r="K38" s="27">
        <f t="shared" si="3"/>
        <v>116314.81481481482</v>
      </c>
      <c r="L38" s="35">
        <f t="shared" si="4"/>
        <v>23262.962962962964</v>
      </c>
      <c r="M38" s="32">
        <f t="shared" si="9"/>
        <v>22</v>
      </c>
      <c r="N38" s="27">
        <f t="shared" si="5"/>
        <v>511785.18518518517</v>
      </c>
      <c r="Q38" s="9"/>
    </row>
    <row r="39" spans="1:17" ht="15" customHeight="1" x14ac:dyDescent="0.25">
      <c r="A39" s="28">
        <v>27</v>
      </c>
      <c r="B39" s="29" t="s">
        <v>27</v>
      </c>
      <c r="C39" s="30">
        <v>8</v>
      </c>
      <c r="D39" s="45">
        <v>242464.88888888888</v>
      </c>
      <c r="E39" s="31">
        <f t="shared" si="2"/>
        <v>30308.111111111109</v>
      </c>
      <c r="F39" s="31">
        <f t="shared" si="7"/>
        <v>30308.111111111109</v>
      </c>
      <c r="G39" s="32"/>
      <c r="H39" s="27"/>
      <c r="I39" s="32">
        <f t="shared" si="6"/>
        <v>0</v>
      </c>
      <c r="J39" s="33">
        <f t="shared" si="8"/>
        <v>2</v>
      </c>
      <c r="K39" s="27">
        <f t="shared" si="3"/>
        <v>60616.222222222219</v>
      </c>
      <c r="L39" s="35">
        <f t="shared" si="4"/>
        <v>30308.111111111109</v>
      </c>
      <c r="M39" s="32">
        <f t="shared" si="9"/>
        <v>6</v>
      </c>
      <c r="N39" s="27">
        <f t="shared" si="5"/>
        <v>181848.66666666666</v>
      </c>
      <c r="Q39" s="9"/>
    </row>
    <row r="40" spans="1:17" ht="15" customHeight="1" x14ac:dyDescent="0.25">
      <c r="A40" s="28">
        <v>28</v>
      </c>
      <c r="B40" s="29" t="s">
        <v>28</v>
      </c>
      <c r="C40" s="30">
        <v>5</v>
      </c>
      <c r="D40" s="45">
        <v>91666.666666666657</v>
      </c>
      <c r="E40" s="31">
        <f t="shared" si="2"/>
        <v>18333.333333333332</v>
      </c>
      <c r="F40" s="31">
        <f t="shared" si="7"/>
        <v>18333.333333333332</v>
      </c>
      <c r="G40" s="32">
        <v>12</v>
      </c>
      <c r="H40" s="27">
        <v>220000</v>
      </c>
      <c r="I40" s="32">
        <f t="shared" si="6"/>
        <v>18333.333333333332</v>
      </c>
      <c r="J40" s="33">
        <f t="shared" si="8"/>
        <v>5</v>
      </c>
      <c r="K40" s="27">
        <f t="shared" si="3"/>
        <v>91666.666666666657</v>
      </c>
      <c r="L40" s="35">
        <f t="shared" si="4"/>
        <v>18333.333333333332</v>
      </c>
      <c r="M40" s="32">
        <f t="shared" si="9"/>
        <v>12</v>
      </c>
      <c r="N40" s="27">
        <f t="shared" si="5"/>
        <v>220000</v>
      </c>
      <c r="Q40" s="9"/>
    </row>
    <row r="41" spans="1:17" ht="15" customHeight="1" x14ac:dyDescent="0.25">
      <c r="A41" s="28">
        <v>29</v>
      </c>
      <c r="B41" s="29" t="s">
        <v>29</v>
      </c>
      <c r="C41" s="30">
        <v>0</v>
      </c>
      <c r="D41" s="45">
        <v>0</v>
      </c>
      <c r="E41" s="31">
        <f t="shared" si="2"/>
        <v>0</v>
      </c>
      <c r="F41" s="31">
        <f t="shared" si="7"/>
        <v>0</v>
      </c>
      <c r="G41" s="32"/>
      <c r="H41" s="27"/>
      <c r="I41" s="32">
        <f t="shared" si="6"/>
        <v>0</v>
      </c>
      <c r="J41" s="33">
        <f t="shared" si="8"/>
        <v>0</v>
      </c>
      <c r="K41" s="27">
        <f t="shared" si="3"/>
        <v>0</v>
      </c>
      <c r="L41" s="35">
        <f t="shared" si="4"/>
        <v>0</v>
      </c>
      <c r="M41" s="32">
        <f t="shared" si="9"/>
        <v>0</v>
      </c>
      <c r="N41" s="27">
        <f t="shared" si="5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v>9</v>
      </c>
      <c r="D42" s="45">
        <v>99000</v>
      </c>
      <c r="E42" s="31">
        <f t="shared" si="2"/>
        <v>11000</v>
      </c>
      <c r="F42" s="31">
        <f t="shared" si="7"/>
        <v>11000</v>
      </c>
      <c r="G42" s="32"/>
      <c r="H42" s="27"/>
      <c r="I42" s="32">
        <f t="shared" si="6"/>
        <v>0</v>
      </c>
      <c r="J42" s="33">
        <f t="shared" si="8"/>
        <v>1</v>
      </c>
      <c r="K42" s="27">
        <f t="shared" si="3"/>
        <v>11000</v>
      </c>
      <c r="L42" s="35">
        <f t="shared" si="4"/>
        <v>11000</v>
      </c>
      <c r="M42" s="32">
        <f t="shared" si="9"/>
        <v>8</v>
      </c>
      <c r="N42" s="27">
        <f t="shared" si="5"/>
        <v>88000</v>
      </c>
      <c r="Q42" s="9"/>
    </row>
    <row r="43" spans="1:17" ht="15" customHeight="1" x14ac:dyDescent="0.25">
      <c r="A43" s="28">
        <v>31</v>
      </c>
      <c r="B43" s="29" t="s">
        <v>31</v>
      </c>
      <c r="C43" s="30">
        <v>13</v>
      </c>
      <c r="D43" s="45">
        <v>34612.5</v>
      </c>
      <c r="E43" s="31">
        <f t="shared" si="2"/>
        <v>2662.5</v>
      </c>
      <c r="F43" s="31">
        <f t="shared" si="7"/>
        <v>2662.5</v>
      </c>
      <c r="G43" s="32"/>
      <c r="H43" s="27"/>
      <c r="I43" s="32">
        <f t="shared" si="6"/>
        <v>0</v>
      </c>
      <c r="J43" s="33">
        <f t="shared" si="8"/>
        <v>0</v>
      </c>
      <c r="K43" s="27">
        <f t="shared" si="3"/>
        <v>0</v>
      </c>
      <c r="L43" s="35">
        <f t="shared" si="4"/>
        <v>2662.5</v>
      </c>
      <c r="M43" s="32">
        <f t="shared" si="9"/>
        <v>13</v>
      </c>
      <c r="N43" s="27">
        <f t="shared" si="5"/>
        <v>34612.5</v>
      </c>
      <c r="Q43" s="9"/>
    </row>
    <row r="44" spans="1:17" ht="15" customHeight="1" x14ac:dyDescent="0.25">
      <c r="A44" s="28">
        <v>32</v>
      </c>
      <c r="B44" s="29" t="s">
        <v>32</v>
      </c>
      <c r="C44" s="30">
        <v>41</v>
      </c>
      <c r="D44" s="45">
        <v>431353.86956521741</v>
      </c>
      <c r="E44" s="31">
        <f t="shared" si="2"/>
        <v>10520.826086956522</v>
      </c>
      <c r="F44" s="31">
        <f t="shared" si="7"/>
        <v>10520.826086956522</v>
      </c>
      <c r="G44" s="32"/>
      <c r="H44" s="27"/>
      <c r="I44" s="32">
        <f t="shared" si="6"/>
        <v>0</v>
      </c>
      <c r="J44" s="33">
        <f t="shared" si="8"/>
        <v>0</v>
      </c>
      <c r="K44" s="27">
        <f t="shared" si="3"/>
        <v>0</v>
      </c>
      <c r="L44" s="35">
        <f t="shared" si="4"/>
        <v>10520.826086956522</v>
      </c>
      <c r="M44" s="32">
        <f t="shared" si="9"/>
        <v>41</v>
      </c>
      <c r="N44" s="27">
        <f t="shared" si="5"/>
        <v>431353.86956521741</v>
      </c>
      <c r="Q44" s="9"/>
    </row>
    <row r="45" spans="1:17" ht="15" customHeight="1" x14ac:dyDescent="0.25">
      <c r="A45" s="28">
        <v>33</v>
      </c>
      <c r="B45" s="29" t="s">
        <v>33</v>
      </c>
      <c r="C45" s="30">
        <v>0</v>
      </c>
      <c r="D45" s="45">
        <v>0</v>
      </c>
      <c r="E45" s="31">
        <f t="shared" si="2"/>
        <v>0</v>
      </c>
      <c r="F45" s="31">
        <f t="shared" si="7"/>
        <v>0</v>
      </c>
      <c r="G45" s="32"/>
      <c r="H45" s="27"/>
      <c r="I45" s="32">
        <f t="shared" si="6"/>
        <v>0</v>
      </c>
      <c r="J45" s="33">
        <f t="shared" si="8"/>
        <v>0</v>
      </c>
      <c r="K45" s="27">
        <f t="shared" si="3"/>
        <v>0</v>
      </c>
      <c r="L45" s="35">
        <f t="shared" si="4"/>
        <v>0</v>
      </c>
      <c r="M45" s="32"/>
      <c r="N45" s="27">
        <f t="shared" si="5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>
        <v>0</v>
      </c>
      <c r="D46" s="45">
        <v>0</v>
      </c>
      <c r="E46" s="31">
        <f t="shared" si="2"/>
        <v>0</v>
      </c>
      <c r="F46" s="31">
        <f t="shared" si="7"/>
        <v>0</v>
      </c>
      <c r="G46" s="32"/>
      <c r="H46" s="27"/>
      <c r="I46" s="32">
        <f t="shared" si="6"/>
        <v>0</v>
      </c>
      <c r="J46" s="33">
        <f t="shared" si="8"/>
        <v>0</v>
      </c>
      <c r="K46" s="27">
        <f t="shared" si="3"/>
        <v>0</v>
      </c>
      <c r="L46" s="35">
        <f t="shared" si="4"/>
        <v>0</v>
      </c>
      <c r="M46" s="32"/>
      <c r="N46" s="27">
        <f t="shared" si="5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>
        <v>0</v>
      </c>
      <c r="D47" s="45">
        <v>0</v>
      </c>
      <c r="E47" s="31">
        <f t="shared" si="2"/>
        <v>0</v>
      </c>
      <c r="F47" s="31">
        <f t="shared" si="7"/>
        <v>0</v>
      </c>
      <c r="G47" s="32"/>
      <c r="H47" s="27"/>
      <c r="I47" s="32">
        <f t="shared" si="6"/>
        <v>0</v>
      </c>
      <c r="J47" s="33">
        <f t="shared" si="8"/>
        <v>0</v>
      </c>
      <c r="K47" s="27">
        <f t="shared" si="3"/>
        <v>0</v>
      </c>
      <c r="L47" s="35">
        <f t="shared" si="4"/>
        <v>0</v>
      </c>
      <c r="M47" s="32"/>
      <c r="N47" s="27">
        <f t="shared" si="5"/>
        <v>0</v>
      </c>
      <c r="Q47" s="9"/>
    </row>
    <row r="48" spans="1:17" ht="15" customHeight="1" x14ac:dyDescent="0.25">
      <c r="A48" s="28">
        <v>36</v>
      </c>
      <c r="B48" s="29" t="s">
        <v>35</v>
      </c>
      <c r="C48" s="30">
        <v>28</v>
      </c>
      <c r="D48" s="45">
        <v>459999.95999999996</v>
      </c>
      <c r="E48" s="31">
        <f t="shared" si="2"/>
        <v>16428.57</v>
      </c>
      <c r="F48" s="31">
        <f t="shared" si="7"/>
        <v>16428.57</v>
      </c>
      <c r="G48" s="32"/>
      <c r="H48" s="27"/>
      <c r="I48" s="32">
        <f t="shared" si="6"/>
        <v>0</v>
      </c>
      <c r="J48" s="33">
        <f t="shared" si="8"/>
        <v>1</v>
      </c>
      <c r="K48" s="27">
        <f t="shared" si="3"/>
        <v>16428.57</v>
      </c>
      <c r="L48" s="35">
        <f t="shared" si="4"/>
        <v>16428.57</v>
      </c>
      <c r="M48" s="32">
        <f t="shared" ref="M48:M56" si="10">VLOOKUP(B48,ZUWITA,6,FALSE)</f>
        <v>27</v>
      </c>
      <c r="N48" s="27">
        <f t="shared" si="5"/>
        <v>443571.39</v>
      </c>
      <c r="Q48" s="9"/>
    </row>
    <row r="49" spans="1:17" ht="15" customHeight="1" x14ac:dyDescent="0.25">
      <c r="A49" s="28">
        <v>37</v>
      </c>
      <c r="B49" s="29" t="s">
        <v>36</v>
      </c>
      <c r="C49" s="30">
        <v>9</v>
      </c>
      <c r="D49" s="45">
        <v>48663.9</v>
      </c>
      <c r="E49" s="31">
        <f t="shared" si="2"/>
        <v>5407.1</v>
      </c>
      <c r="F49" s="31">
        <f t="shared" si="7"/>
        <v>5407.1</v>
      </c>
      <c r="G49" s="32"/>
      <c r="H49" s="27"/>
      <c r="I49" s="32">
        <f t="shared" si="6"/>
        <v>0</v>
      </c>
      <c r="J49" s="33">
        <f t="shared" si="8"/>
        <v>2</v>
      </c>
      <c r="K49" s="27">
        <f t="shared" si="3"/>
        <v>10814.2</v>
      </c>
      <c r="L49" s="35">
        <f t="shared" si="4"/>
        <v>5407.1</v>
      </c>
      <c r="M49" s="32">
        <f t="shared" si="10"/>
        <v>7</v>
      </c>
      <c r="N49" s="27">
        <f t="shared" si="5"/>
        <v>37849.700000000004</v>
      </c>
      <c r="Q49" s="9"/>
    </row>
    <row r="50" spans="1:17" ht="15" customHeight="1" x14ac:dyDescent="0.25">
      <c r="A50" s="28">
        <v>38</v>
      </c>
      <c r="B50" s="29" t="s">
        <v>37</v>
      </c>
      <c r="C50" s="30">
        <v>49</v>
      </c>
      <c r="D50" s="45">
        <v>408333.59677419352</v>
      </c>
      <c r="E50" s="31">
        <f t="shared" si="2"/>
        <v>8333.3387096774186</v>
      </c>
      <c r="F50" s="31">
        <f t="shared" si="7"/>
        <v>8333.3387096774186</v>
      </c>
      <c r="G50" s="32"/>
      <c r="H50" s="27"/>
      <c r="I50" s="32">
        <f t="shared" si="6"/>
        <v>0</v>
      </c>
      <c r="J50" s="33">
        <f t="shared" si="8"/>
        <v>0</v>
      </c>
      <c r="K50" s="27">
        <f t="shared" si="3"/>
        <v>0</v>
      </c>
      <c r="L50" s="35">
        <f t="shared" si="4"/>
        <v>8333.3387096774186</v>
      </c>
      <c r="M50" s="32">
        <f t="shared" si="10"/>
        <v>49</v>
      </c>
      <c r="N50" s="27">
        <f t="shared" si="5"/>
        <v>408333.59677419352</v>
      </c>
      <c r="Q50" s="9"/>
    </row>
    <row r="51" spans="1:17" ht="15" customHeight="1" x14ac:dyDescent="0.25">
      <c r="A51" s="28">
        <v>39</v>
      </c>
      <c r="B51" s="29" t="s">
        <v>38</v>
      </c>
      <c r="C51" s="30">
        <v>4</v>
      </c>
      <c r="D51" s="45">
        <v>141333.33333333334</v>
      </c>
      <c r="E51" s="31">
        <f t="shared" si="2"/>
        <v>35333.333333333336</v>
      </c>
      <c r="F51" s="31">
        <f t="shared" si="7"/>
        <v>35333.333333333336</v>
      </c>
      <c r="G51" s="32"/>
      <c r="H51" s="27"/>
      <c r="I51" s="32">
        <f t="shared" si="6"/>
        <v>0</v>
      </c>
      <c r="J51" s="33">
        <f t="shared" si="8"/>
        <v>0</v>
      </c>
      <c r="K51" s="27">
        <f t="shared" si="3"/>
        <v>0</v>
      </c>
      <c r="L51" s="35">
        <f t="shared" si="4"/>
        <v>35333.333333333336</v>
      </c>
      <c r="M51" s="32">
        <f t="shared" si="10"/>
        <v>4</v>
      </c>
      <c r="N51" s="27">
        <f t="shared" si="5"/>
        <v>141333.33333333334</v>
      </c>
      <c r="Q51" s="9"/>
    </row>
    <row r="52" spans="1:17" ht="15" customHeight="1" x14ac:dyDescent="0.25">
      <c r="A52" s="28">
        <v>40</v>
      </c>
      <c r="B52" s="29" t="s">
        <v>39</v>
      </c>
      <c r="C52" s="30">
        <v>1</v>
      </c>
      <c r="D52" s="45">
        <v>14825</v>
      </c>
      <c r="E52" s="31">
        <f t="shared" si="2"/>
        <v>14825</v>
      </c>
      <c r="F52" s="31">
        <f t="shared" si="7"/>
        <v>14825</v>
      </c>
      <c r="G52" s="32"/>
      <c r="H52" s="27"/>
      <c r="I52" s="32">
        <f t="shared" si="6"/>
        <v>0</v>
      </c>
      <c r="J52" s="33">
        <f t="shared" si="8"/>
        <v>1</v>
      </c>
      <c r="K52" s="27">
        <f t="shared" si="3"/>
        <v>14825</v>
      </c>
      <c r="L52" s="35">
        <f t="shared" si="4"/>
        <v>14825</v>
      </c>
      <c r="M52" s="32">
        <f t="shared" si="10"/>
        <v>0</v>
      </c>
      <c r="N52" s="27">
        <f t="shared" si="5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v>4</v>
      </c>
      <c r="D53" s="45">
        <v>12667</v>
      </c>
      <c r="E53" s="31">
        <f t="shared" si="2"/>
        <v>3166.75</v>
      </c>
      <c r="F53" s="31">
        <f t="shared" si="7"/>
        <v>3166.75</v>
      </c>
      <c r="G53" s="32"/>
      <c r="H53" s="27"/>
      <c r="I53" s="32">
        <f t="shared" si="6"/>
        <v>0</v>
      </c>
      <c r="J53" s="33">
        <f t="shared" si="8"/>
        <v>0</v>
      </c>
      <c r="K53" s="27">
        <f t="shared" si="3"/>
        <v>0</v>
      </c>
      <c r="L53" s="35">
        <f t="shared" si="4"/>
        <v>3166.75</v>
      </c>
      <c r="M53" s="32">
        <f t="shared" si="10"/>
        <v>4</v>
      </c>
      <c r="N53" s="27">
        <f t="shared" si="5"/>
        <v>12667</v>
      </c>
      <c r="Q53" s="9"/>
    </row>
    <row r="54" spans="1:17" ht="15" customHeight="1" x14ac:dyDescent="0.25">
      <c r="A54" s="28">
        <v>42</v>
      </c>
      <c r="B54" s="29" t="s">
        <v>41</v>
      </c>
      <c r="C54" s="30">
        <v>5</v>
      </c>
      <c r="D54" s="45">
        <v>28250</v>
      </c>
      <c r="E54" s="31">
        <f t="shared" si="2"/>
        <v>5650</v>
      </c>
      <c r="F54" s="31">
        <f t="shared" si="7"/>
        <v>5650</v>
      </c>
      <c r="G54" s="32"/>
      <c r="H54" s="27"/>
      <c r="I54" s="32">
        <f t="shared" si="6"/>
        <v>0</v>
      </c>
      <c r="J54" s="33">
        <f t="shared" si="8"/>
        <v>0</v>
      </c>
      <c r="K54" s="27">
        <f t="shared" si="3"/>
        <v>0</v>
      </c>
      <c r="L54" s="35">
        <f t="shared" si="4"/>
        <v>5650</v>
      </c>
      <c r="M54" s="32">
        <f t="shared" si="10"/>
        <v>5</v>
      </c>
      <c r="N54" s="27">
        <f t="shared" si="5"/>
        <v>28250</v>
      </c>
      <c r="Q54" s="9"/>
    </row>
    <row r="55" spans="1:17" ht="15" customHeight="1" x14ac:dyDescent="0.25">
      <c r="A55" s="28">
        <v>43</v>
      </c>
      <c r="B55" s="29" t="s">
        <v>42</v>
      </c>
      <c r="C55" s="30">
        <v>0</v>
      </c>
      <c r="D55" s="45">
        <v>0</v>
      </c>
      <c r="E55" s="31">
        <f t="shared" si="2"/>
        <v>0</v>
      </c>
      <c r="F55" s="31">
        <f t="shared" si="7"/>
        <v>17500</v>
      </c>
      <c r="G55" s="32">
        <v>12</v>
      </c>
      <c r="H55" s="27">
        <v>210000</v>
      </c>
      <c r="I55" s="32">
        <f t="shared" si="6"/>
        <v>17500</v>
      </c>
      <c r="J55" s="33">
        <f t="shared" si="8"/>
        <v>0</v>
      </c>
      <c r="K55" s="27">
        <f t="shared" si="3"/>
        <v>0</v>
      </c>
      <c r="L55" s="35">
        <f t="shared" si="4"/>
        <v>17500</v>
      </c>
      <c r="M55" s="32">
        <f t="shared" si="10"/>
        <v>12</v>
      </c>
      <c r="N55" s="27">
        <f t="shared" si="5"/>
        <v>210000</v>
      </c>
      <c r="Q55" s="9"/>
    </row>
    <row r="56" spans="1:17" ht="15" customHeight="1" x14ac:dyDescent="0.25">
      <c r="A56" s="28">
        <v>44</v>
      </c>
      <c r="B56" s="29" t="s">
        <v>43</v>
      </c>
      <c r="C56" s="30">
        <v>5</v>
      </c>
      <c r="D56" s="45">
        <v>87500</v>
      </c>
      <c r="E56" s="31">
        <f t="shared" si="2"/>
        <v>17500</v>
      </c>
      <c r="F56" s="31">
        <f t="shared" si="7"/>
        <v>17500</v>
      </c>
      <c r="G56" s="32"/>
      <c r="H56" s="27"/>
      <c r="I56" s="32">
        <f t="shared" si="6"/>
        <v>0</v>
      </c>
      <c r="J56" s="33">
        <f t="shared" si="8"/>
        <v>2</v>
      </c>
      <c r="K56" s="27">
        <f t="shared" si="3"/>
        <v>35000</v>
      </c>
      <c r="L56" s="35">
        <f t="shared" si="4"/>
        <v>17500</v>
      </c>
      <c r="M56" s="32">
        <f t="shared" si="10"/>
        <v>3</v>
      </c>
      <c r="N56" s="27">
        <f t="shared" si="5"/>
        <v>52500</v>
      </c>
      <c r="Q56" s="9"/>
    </row>
    <row r="57" spans="1:17" ht="15" customHeight="1" x14ac:dyDescent="0.25">
      <c r="A57" s="28">
        <v>45</v>
      </c>
      <c r="B57" s="29" t="s">
        <v>44</v>
      </c>
      <c r="C57" s="30">
        <v>0</v>
      </c>
      <c r="D57" s="45">
        <v>0</v>
      </c>
      <c r="E57" s="31">
        <f t="shared" si="2"/>
        <v>0</v>
      </c>
      <c r="F57" s="31">
        <f t="shared" si="7"/>
        <v>0</v>
      </c>
      <c r="G57" s="32"/>
      <c r="H57" s="27"/>
      <c r="I57" s="32">
        <f t="shared" si="6"/>
        <v>0</v>
      </c>
      <c r="J57" s="33">
        <f t="shared" si="8"/>
        <v>0</v>
      </c>
      <c r="K57" s="27">
        <f t="shared" si="3"/>
        <v>0</v>
      </c>
      <c r="L57" s="35">
        <f t="shared" si="4"/>
        <v>0</v>
      </c>
      <c r="M57" s="32"/>
      <c r="N57" s="27">
        <f t="shared" si="5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v>32</v>
      </c>
      <c r="D58" s="45">
        <v>144000</v>
      </c>
      <c r="E58" s="31">
        <f t="shared" si="2"/>
        <v>4500</v>
      </c>
      <c r="F58" s="31">
        <f t="shared" si="7"/>
        <v>4500</v>
      </c>
      <c r="G58" s="32"/>
      <c r="H58" s="27"/>
      <c r="I58" s="32">
        <f t="shared" si="6"/>
        <v>0</v>
      </c>
      <c r="J58" s="33">
        <f t="shared" si="8"/>
        <v>12</v>
      </c>
      <c r="K58" s="27">
        <f t="shared" si="3"/>
        <v>54000</v>
      </c>
      <c r="L58" s="35">
        <f t="shared" si="4"/>
        <v>4500</v>
      </c>
      <c r="M58" s="32">
        <f t="shared" ref="M58:M69" si="11">VLOOKUP(B58,ZUWITA,6,FALSE)</f>
        <v>20</v>
      </c>
      <c r="N58" s="27">
        <f t="shared" si="5"/>
        <v>90000</v>
      </c>
      <c r="Q58" s="9"/>
    </row>
    <row r="59" spans="1:17" ht="15" customHeight="1" x14ac:dyDescent="0.25">
      <c r="A59" s="28">
        <v>47</v>
      </c>
      <c r="B59" s="29" t="s">
        <v>46</v>
      </c>
      <c r="C59" s="30">
        <v>14</v>
      </c>
      <c r="D59" s="45">
        <v>28000</v>
      </c>
      <c r="E59" s="31">
        <f t="shared" si="2"/>
        <v>2000</v>
      </c>
      <c r="F59" s="31">
        <f t="shared" si="7"/>
        <v>2000</v>
      </c>
      <c r="G59" s="32"/>
      <c r="H59" s="27"/>
      <c r="I59" s="32">
        <f t="shared" si="6"/>
        <v>0</v>
      </c>
      <c r="J59" s="33">
        <f t="shared" si="8"/>
        <v>0</v>
      </c>
      <c r="K59" s="27">
        <f t="shared" si="3"/>
        <v>0</v>
      </c>
      <c r="L59" s="35">
        <f t="shared" si="4"/>
        <v>2000</v>
      </c>
      <c r="M59" s="32">
        <f t="shared" si="11"/>
        <v>14</v>
      </c>
      <c r="N59" s="27">
        <f t="shared" si="5"/>
        <v>28000</v>
      </c>
      <c r="Q59" s="9"/>
    </row>
    <row r="60" spans="1:17" ht="15" customHeight="1" x14ac:dyDescent="0.25">
      <c r="A60" s="28">
        <v>48</v>
      </c>
      <c r="B60" s="29" t="s">
        <v>47</v>
      </c>
      <c r="C60" s="30">
        <v>2</v>
      </c>
      <c r="D60" s="45">
        <v>6000</v>
      </c>
      <c r="E60" s="31">
        <f t="shared" si="2"/>
        <v>3000</v>
      </c>
      <c r="F60" s="31">
        <f t="shared" si="7"/>
        <v>3000</v>
      </c>
      <c r="G60" s="32"/>
      <c r="H60" s="27"/>
      <c r="I60" s="32">
        <f t="shared" si="6"/>
        <v>0</v>
      </c>
      <c r="J60" s="33">
        <f t="shared" si="8"/>
        <v>1</v>
      </c>
      <c r="K60" s="27">
        <f t="shared" si="3"/>
        <v>3000</v>
      </c>
      <c r="L60" s="35">
        <f t="shared" si="4"/>
        <v>3000</v>
      </c>
      <c r="M60" s="32">
        <v>1</v>
      </c>
      <c r="N60" s="27">
        <f t="shared" si="5"/>
        <v>3000</v>
      </c>
      <c r="Q60" s="9"/>
    </row>
    <row r="61" spans="1:17" ht="15" customHeight="1" x14ac:dyDescent="0.25">
      <c r="A61" s="28">
        <v>50</v>
      </c>
      <c r="B61" s="29" t="s">
        <v>48</v>
      </c>
      <c r="C61" s="30">
        <v>16</v>
      </c>
      <c r="D61" s="45">
        <v>79003.885714285716</v>
      </c>
      <c r="E61" s="31">
        <f t="shared" si="2"/>
        <v>4937.7428571428572</v>
      </c>
      <c r="F61" s="31">
        <f t="shared" si="7"/>
        <v>4937.7428571428572</v>
      </c>
      <c r="G61" s="32">
        <v>48</v>
      </c>
      <c r="H61" s="27">
        <v>229400</v>
      </c>
      <c r="I61" s="32">
        <f t="shared" si="6"/>
        <v>4779.166666666667</v>
      </c>
      <c r="J61" s="33">
        <f t="shared" si="8"/>
        <v>21</v>
      </c>
      <c r="K61" s="27">
        <f t="shared" si="3"/>
        <v>101195.02499999999</v>
      </c>
      <c r="L61" s="35">
        <f t="shared" si="4"/>
        <v>4818.8107142857143</v>
      </c>
      <c r="M61" s="32">
        <f t="shared" si="11"/>
        <v>43</v>
      </c>
      <c r="N61" s="27">
        <f t="shared" si="5"/>
        <v>207208.86071428572</v>
      </c>
      <c r="Q61" s="9"/>
    </row>
    <row r="62" spans="1:17" ht="15" customHeight="1" x14ac:dyDescent="0.25">
      <c r="A62" s="28">
        <v>51</v>
      </c>
      <c r="B62" s="29" t="s">
        <v>49</v>
      </c>
      <c r="C62" s="30">
        <v>1</v>
      </c>
      <c r="D62" s="45">
        <v>17783.3</v>
      </c>
      <c r="E62" s="31">
        <f t="shared" si="2"/>
        <v>17783.3</v>
      </c>
      <c r="F62" s="31">
        <f t="shared" si="7"/>
        <v>17783.3</v>
      </c>
      <c r="G62" s="32">
        <v>12</v>
      </c>
      <c r="H62" s="27">
        <v>212000</v>
      </c>
      <c r="I62" s="32">
        <f t="shared" si="6"/>
        <v>17666.666666666668</v>
      </c>
      <c r="J62" s="33">
        <f t="shared" si="8"/>
        <v>8</v>
      </c>
      <c r="K62" s="27">
        <f t="shared" si="3"/>
        <v>141405.10769230768</v>
      </c>
      <c r="L62" s="35">
        <f t="shared" si="4"/>
        <v>17675.63846153846</v>
      </c>
      <c r="M62" s="32">
        <f t="shared" si="11"/>
        <v>5</v>
      </c>
      <c r="N62" s="27">
        <f t="shared" si="5"/>
        <v>88378.192307692298</v>
      </c>
      <c r="Q62" s="9"/>
    </row>
    <row r="63" spans="1:17" ht="15" customHeight="1" x14ac:dyDescent="0.25">
      <c r="A63" s="28">
        <v>52</v>
      </c>
      <c r="B63" s="29" t="s">
        <v>50</v>
      </c>
      <c r="C63" s="30">
        <v>59</v>
      </c>
      <c r="D63" s="45">
        <v>1188437.5462962962</v>
      </c>
      <c r="E63" s="31">
        <f t="shared" si="2"/>
        <v>20143.009259259255</v>
      </c>
      <c r="F63" s="31">
        <f t="shared" si="7"/>
        <v>20143.009259259255</v>
      </c>
      <c r="G63" s="32">
        <v>50</v>
      </c>
      <c r="H63" s="27">
        <v>845000</v>
      </c>
      <c r="I63" s="32">
        <f t="shared" si="6"/>
        <v>16900</v>
      </c>
      <c r="J63" s="33">
        <f t="shared" si="8"/>
        <v>42</v>
      </c>
      <c r="K63" s="27">
        <f t="shared" si="3"/>
        <v>783526.39398572873</v>
      </c>
      <c r="L63" s="35">
        <f t="shared" si="4"/>
        <v>18655.390332993542</v>
      </c>
      <c r="M63" s="32">
        <f t="shared" si="11"/>
        <v>67</v>
      </c>
      <c r="N63" s="27">
        <f t="shared" si="5"/>
        <v>1249911.1523105672</v>
      </c>
      <c r="Q63" s="9"/>
    </row>
    <row r="64" spans="1:17" ht="15" customHeight="1" x14ac:dyDescent="0.25">
      <c r="A64" s="28">
        <v>53</v>
      </c>
      <c r="B64" s="29" t="s">
        <v>51</v>
      </c>
      <c r="C64" s="30">
        <v>27</v>
      </c>
      <c r="D64" s="45">
        <v>123750.19148936169</v>
      </c>
      <c r="E64" s="31">
        <f t="shared" si="2"/>
        <v>4583.3404255319147</v>
      </c>
      <c r="F64" s="31">
        <f t="shared" si="7"/>
        <v>4583.3404255319147</v>
      </c>
      <c r="G64" s="32"/>
      <c r="H64" s="27"/>
      <c r="I64" s="32">
        <f t="shared" si="6"/>
        <v>0</v>
      </c>
      <c r="J64" s="33">
        <f t="shared" si="8"/>
        <v>17</v>
      </c>
      <c r="K64" s="27">
        <f t="shared" si="3"/>
        <v>77916.787234042553</v>
      </c>
      <c r="L64" s="35">
        <f t="shared" si="4"/>
        <v>4583.3404255319147</v>
      </c>
      <c r="M64" s="32">
        <f t="shared" si="11"/>
        <v>10</v>
      </c>
      <c r="N64" s="27">
        <f t="shared" si="5"/>
        <v>45833.404255319147</v>
      </c>
      <c r="Q64" s="9"/>
    </row>
    <row r="65" spans="1:17" ht="15" customHeight="1" x14ac:dyDescent="0.25">
      <c r="A65" s="28">
        <v>54</v>
      </c>
      <c r="B65" s="29" t="s">
        <v>52</v>
      </c>
      <c r="C65" s="30">
        <v>1</v>
      </c>
      <c r="D65" s="45">
        <v>152500</v>
      </c>
      <c r="E65" s="31">
        <f t="shared" si="2"/>
        <v>152500</v>
      </c>
      <c r="F65" s="31">
        <f t="shared" si="7"/>
        <v>152500</v>
      </c>
      <c r="G65" s="32">
        <v>10</v>
      </c>
      <c r="H65" s="27">
        <v>1600000</v>
      </c>
      <c r="I65" s="32">
        <f t="shared" si="6"/>
        <v>160000</v>
      </c>
      <c r="J65" s="33">
        <f t="shared" si="8"/>
        <v>6</v>
      </c>
      <c r="K65" s="27">
        <f t="shared" si="3"/>
        <v>955909.09090909094</v>
      </c>
      <c r="L65" s="35">
        <f t="shared" si="4"/>
        <v>159318.18181818182</v>
      </c>
      <c r="M65" s="32">
        <f t="shared" si="11"/>
        <v>5</v>
      </c>
      <c r="N65" s="27">
        <f t="shared" si="5"/>
        <v>796590.90909090918</v>
      </c>
      <c r="Q65" s="55">
        <v>165000</v>
      </c>
    </row>
    <row r="66" spans="1:17" ht="15" customHeight="1" x14ac:dyDescent="0.25">
      <c r="A66" s="28">
        <v>55</v>
      </c>
      <c r="B66" s="29" t="s">
        <v>53</v>
      </c>
      <c r="C66" s="30">
        <v>4</v>
      </c>
      <c r="D66" s="45">
        <v>1212000</v>
      </c>
      <c r="E66" s="31">
        <f t="shared" si="2"/>
        <v>303000</v>
      </c>
      <c r="F66" s="31">
        <f t="shared" si="7"/>
        <v>303000</v>
      </c>
      <c r="G66" s="32"/>
      <c r="H66" s="27"/>
      <c r="I66" s="32">
        <f t="shared" si="6"/>
        <v>0</v>
      </c>
      <c r="J66" s="33">
        <f t="shared" si="8"/>
        <v>3</v>
      </c>
      <c r="K66" s="27">
        <f t="shared" si="3"/>
        <v>909000</v>
      </c>
      <c r="L66" s="35">
        <f t="shared" si="4"/>
        <v>303000</v>
      </c>
      <c r="M66" s="32">
        <f t="shared" si="11"/>
        <v>1</v>
      </c>
      <c r="N66" s="27">
        <f t="shared" si="5"/>
        <v>303000</v>
      </c>
      <c r="Q66" s="55">
        <v>775000</v>
      </c>
    </row>
    <row r="67" spans="1:17" ht="15" customHeight="1" x14ac:dyDescent="0.25">
      <c r="A67" s="28">
        <v>56</v>
      </c>
      <c r="B67" s="29" t="s">
        <v>54</v>
      </c>
      <c r="C67" s="30">
        <v>11</v>
      </c>
      <c r="D67" s="45">
        <v>192500</v>
      </c>
      <c r="E67" s="31">
        <f t="shared" si="2"/>
        <v>17500</v>
      </c>
      <c r="F67" s="31">
        <f t="shared" si="7"/>
        <v>17500</v>
      </c>
      <c r="G67" s="32"/>
      <c r="H67" s="27"/>
      <c r="I67" s="32">
        <f t="shared" si="6"/>
        <v>0</v>
      </c>
      <c r="J67" s="33">
        <f t="shared" si="8"/>
        <v>1</v>
      </c>
      <c r="K67" s="27">
        <f t="shared" si="3"/>
        <v>17500</v>
      </c>
      <c r="L67" s="35">
        <f t="shared" si="4"/>
        <v>17500</v>
      </c>
      <c r="M67" s="32">
        <f t="shared" si="11"/>
        <v>10</v>
      </c>
      <c r="N67" s="27">
        <f t="shared" si="5"/>
        <v>175000</v>
      </c>
      <c r="Q67" s="9"/>
    </row>
    <row r="68" spans="1:17" ht="15" customHeight="1" x14ac:dyDescent="0.25">
      <c r="A68" s="28">
        <v>57</v>
      </c>
      <c r="B68" s="29" t="s">
        <v>55</v>
      </c>
      <c r="C68" s="30">
        <v>2</v>
      </c>
      <c r="D68" s="45">
        <v>69000</v>
      </c>
      <c r="E68" s="31">
        <f t="shared" si="2"/>
        <v>34500</v>
      </c>
      <c r="F68" s="31">
        <f t="shared" si="7"/>
        <v>34500</v>
      </c>
      <c r="G68" s="32">
        <v>6</v>
      </c>
      <c r="H68" s="27">
        <v>207000</v>
      </c>
      <c r="I68" s="32">
        <f t="shared" si="6"/>
        <v>34500</v>
      </c>
      <c r="J68" s="33">
        <f t="shared" si="8"/>
        <v>5</v>
      </c>
      <c r="K68" s="27">
        <f t="shared" si="3"/>
        <v>172500</v>
      </c>
      <c r="L68" s="35">
        <f t="shared" si="4"/>
        <v>34500</v>
      </c>
      <c r="M68" s="32">
        <f t="shared" si="11"/>
        <v>3</v>
      </c>
      <c r="N68" s="27">
        <f t="shared" si="5"/>
        <v>103500</v>
      </c>
      <c r="Q68" s="9"/>
    </row>
    <row r="69" spans="1:17" ht="15" customHeight="1" x14ac:dyDescent="0.25">
      <c r="A69" s="28">
        <v>58</v>
      </c>
      <c r="B69" s="29" t="s">
        <v>56</v>
      </c>
      <c r="C69" s="30">
        <v>31</v>
      </c>
      <c r="D69" s="45">
        <v>201251.06060606061</v>
      </c>
      <c r="E69" s="31">
        <f t="shared" si="2"/>
        <v>6491.969696969697</v>
      </c>
      <c r="F69" s="31">
        <f t="shared" si="7"/>
        <v>6491.969696969697</v>
      </c>
      <c r="G69" s="32"/>
      <c r="H69" s="27"/>
      <c r="I69" s="32">
        <f t="shared" si="6"/>
        <v>0</v>
      </c>
      <c r="J69" s="33">
        <f t="shared" si="8"/>
        <v>7</v>
      </c>
      <c r="K69" s="27">
        <f t="shared" si="3"/>
        <v>45443.78787878788</v>
      </c>
      <c r="L69" s="35">
        <f t="shared" si="4"/>
        <v>6491.969696969697</v>
      </c>
      <c r="M69" s="32">
        <f t="shared" si="11"/>
        <v>24</v>
      </c>
      <c r="N69" s="27">
        <f t="shared" si="5"/>
        <v>155807.27272727274</v>
      </c>
      <c r="Q69" s="9"/>
    </row>
    <row r="70" spans="1:17" ht="15" customHeight="1" x14ac:dyDescent="0.25">
      <c r="A70" s="28">
        <v>59</v>
      </c>
      <c r="B70" s="29" t="s">
        <v>57</v>
      </c>
      <c r="C70" s="30">
        <v>0</v>
      </c>
      <c r="D70" s="45">
        <v>0</v>
      </c>
      <c r="E70" s="31">
        <f t="shared" si="2"/>
        <v>0</v>
      </c>
      <c r="F70" s="31">
        <f t="shared" si="7"/>
        <v>0</v>
      </c>
      <c r="G70" s="32"/>
      <c r="H70" s="27"/>
      <c r="I70" s="32">
        <f t="shared" si="6"/>
        <v>0</v>
      </c>
      <c r="J70" s="33">
        <f t="shared" si="8"/>
        <v>0</v>
      </c>
      <c r="K70" s="27">
        <f t="shared" si="3"/>
        <v>0</v>
      </c>
      <c r="L70" s="35">
        <f t="shared" si="4"/>
        <v>0</v>
      </c>
      <c r="M70" s="32"/>
      <c r="N70" s="27">
        <f t="shared" si="5"/>
        <v>0</v>
      </c>
      <c r="Q70" s="9"/>
    </row>
    <row r="71" spans="1:17" ht="15" customHeight="1" x14ac:dyDescent="0.25">
      <c r="A71" s="28">
        <v>60</v>
      </c>
      <c r="B71" s="29" t="s">
        <v>58</v>
      </c>
      <c r="C71" s="30">
        <v>126</v>
      </c>
      <c r="D71" s="45">
        <v>355950</v>
      </c>
      <c r="E71" s="31">
        <f t="shared" si="2"/>
        <v>2825</v>
      </c>
      <c r="F71" s="31">
        <f t="shared" si="7"/>
        <v>2825</v>
      </c>
      <c r="G71" s="32"/>
      <c r="H71" s="27"/>
      <c r="I71" s="32">
        <f t="shared" si="6"/>
        <v>0</v>
      </c>
      <c r="J71" s="33">
        <f t="shared" si="8"/>
        <v>72</v>
      </c>
      <c r="K71" s="27">
        <f t="shared" si="3"/>
        <v>203400</v>
      </c>
      <c r="L71" s="35">
        <f t="shared" si="4"/>
        <v>2825</v>
      </c>
      <c r="M71" s="32">
        <f>VLOOKUP(B71,ZUWITA,6,FALSE)</f>
        <v>54</v>
      </c>
      <c r="N71" s="27">
        <f t="shared" si="5"/>
        <v>152550</v>
      </c>
      <c r="Q71" s="9"/>
    </row>
    <row r="72" spans="1:17" ht="15" customHeight="1" x14ac:dyDescent="0.25">
      <c r="A72" s="28">
        <v>61</v>
      </c>
      <c r="B72" s="29" t="s">
        <v>59</v>
      </c>
      <c r="C72" s="30">
        <v>44</v>
      </c>
      <c r="D72" s="45">
        <v>125400</v>
      </c>
      <c r="E72" s="31">
        <f t="shared" si="2"/>
        <v>2850</v>
      </c>
      <c r="F72" s="31">
        <f t="shared" si="7"/>
        <v>2850</v>
      </c>
      <c r="G72" s="32"/>
      <c r="H72" s="27"/>
      <c r="I72" s="32">
        <f t="shared" si="6"/>
        <v>0</v>
      </c>
      <c r="J72" s="33">
        <f t="shared" si="8"/>
        <v>8</v>
      </c>
      <c r="K72" s="27">
        <f t="shared" si="3"/>
        <v>22800</v>
      </c>
      <c r="L72" s="35">
        <f t="shared" si="4"/>
        <v>2850</v>
      </c>
      <c r="M72" s="32">
        <f>VLOOKUP(B72,ZUWITA,6,FALSE)</f>
        <v>36</v>
      </c>
      <c r="N72" s="27">
        <f t="shared" si="5"/>
        <v>102600</v>
      </c>
      <c r="Q72" s="9"/>
    </row>
    <row r="73" spans="1:17" ht="15" customHeight="1" x14ac:dyDescent="0.25">
      <c r="A73" s="28">
        <v>62</v>
      </c>
      <c r="B73" s="29" t="s">
        <v>60</v>
      </c>
      <c r="C73" s="30">
        <v>102</v>
      </c>
      <c r="D73" s="45">
        <v>284953.52112676052</v>
      </c>
      <c r="E73" s="31">
        <f t="shared" si="2"/>
        <v>2793.6619718309853</v>
      </c>
      <c r="F73" s="31">
        <f t="shared" si="7"/>
        <v>2793.6619718309853</v>
      </c>
      <c r="G73" s="32"/>
      <c r="H73" s="27"/>
      <c r="I73" s="32">
        <f t="shared" si="6"/>
        <v>0</v>
      </c>
      <c r="J73" s="33">
        <f t="shared" si="8"/>
        <v>10</v>
      </c>
      <c r="K73" s="27">
        <f t="shared" si="3"/>
        <v>27936.619718309852</v>
      </c>
      <c r="L73" s="35">
        <f t="shared" si="4"/>
        <v>2793.6619718309853</v>
      </c>
      <c r="M73" s="32">
        <f>VLOOKUP(B73,ZUWITA,6,FALSE)</f>
        <v>92</v>
      </c>
      <c r="N73" s="27">
        <f t="shared" si="5"/>
        <v>257016.90140845065</v>
      </c>
      <c r="Q73" s="9"/>
    </row>
    <row r="74" spans="1:17" ht="15" customHeight="1" x14ac:dyDescent="0.25">
      <c r="A74" s="28">
        <v>63</v>
      </c>
      <c r="B74" s="29" t="s">
        <v>61</v>
      </c>
      <c r="C74" s="30">
        <v>86</v>
      </c>
      <c r="D74" s="45">
        <v>226110.01063829786</v>
      </c>
      <c r="E74" s="31">
        <f t="shared" si="2"/>
        <v>2629.1861702127658</v>
      </c>
      <c r="F74" s="31">
        <f t="shared" si="7"/>
        <v>2629.1861702127658</v>
      </c>
      <c r="G74" s="32">
        <v>80</v>
      </c>
      <c r="H74" s="27">
        <v>220000</v>
      </c>
      <c r="I74" s="32">
        <f t="shared" si="6"/>
        <v>2750</v>
      </c>
      <c r="J74" s="33">
        <f t="shared" si="8"/>
        <v>45</v>
      </c>
      <c r="K74" s="27">
        <f t="shared" si="3"/>
        <v>120933.4366188157</v>
      </c>
      <c r="L74" s="35">
        <f t="shared" si="4"/>
        <v>2687.4097026403488</v>
      </c>
      <c r="M74" s="32">
        <f>VLOOKUP(B74,ZUWITA,6,FALSE)</f>
        <v>121</v>
      </c>
      <c r="N74" s="27">
        <f t="shared" si="5"/>
        <v>325176.57401948218</v>
      </c>
      <c r="Q74" s="9"/>
    </row>
    <row r="75" spans="1:17" ht="15" customHeight="1" x14ac:dyDescent="0.25">
      <c r="A75" s="28">
        <v>64</v>
      </c>
      <c r="B75" s="29" t="s">
        <v>62</v>
      </c>
      <c r="C75" s="30">
        <v>0</v>
      </c>
      <c r="D75" s="45">
        <v>0</v>
      </c>
      <c r="E75" s="31">
        <f t="shared" si="2"/>
        <v>0</v>
      </c>
      <c r="F75" s="31">
        <f t="shared" si="7"/>
        <v>0</v>
      </c>
      <c r="G75" s="32"/>
      <c r="H75" s="27"/>
      <c r="I75" s="32">
        <f t="shared" si="6"/>
        <v>0</v>
      </c>
      <c r="J75" s="33">
        <f t="shared" si="8"/>
        <v>0</v>
      </c>
      <c r="K75" s="27">
        <f t="shared" si="3"/>
        <v>0</v>
      </c>
      <c r="L75" s="35">
        <f t="shared" si="4"/>
        <v>0</v>
      </c>
      <c r="M75" s="32"/>
      <c r="N75" s="27">
        <f t="shared" si="5"/>
        <v>0</v>
      </c>
      <c r="Q75" s="9"/>
    </row>
    <row r="76" spans="1:17" ht="15" customHeight="1" x14ac:dyDescent="0.25">
      <c r="A76" s="28">
        <v>65</v>
      </c>
      <c r="B76" s="29" t="s">
        <v>63</v>
      </c>
      <c r="C76" s="30">
        <v>0</v>
      </c>
      <c r="D76" s="45">
        <v>0</v>
      </c>
      <c r="E76" s="31">
        <f t="shared" si="2"/>
        <v>0</v>
      </c>
      <c r="F76" s="31">
        <f t="shared" si="7"/>
        <v>0</v>
      </c>
      <c r="G76" s="32"/>
      <c r="H76" s="27"/>
      <c r="I76" s="32">
        <f t="shared" si="6"/>
        <v>0</v>
      </c>
      <c r="J76" s="33">
        <f t="shared" si="8"/>
        <v>0</v>
      </c>
      <c r="K76" s="27">
        <f t="shared" si="3"/>
        <v>0</v>
      </c>
      <c r="L76" s="35">
        <f t="shared" si="4"/>
        <v>0</v>
      </c>
      <c r="M76" s="32">
        <f t="shared" ref="M76:M87" si="12">VLOOKUP(B76,ZUWITA,6,FALSE)</f>
        <v>0</v>
      </c>
      <c r="N76" s="27">
        <f t="shared" si="5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v>0</v>
      </c>
      <c r="D77" s="45">
        <v>0</v>
      </c>
      <c r="E77" s="31">
        <f t="shared" si="2"/>
        <v>0</v>
      </c>
      <c r="F77" s="31">
        <f t="shared" si="7"/>
        <v>0</v>
      </c>
      <c r="G77" s="32"/>
      <c r="H77" s="27"/>
      <c r="I77" s="32">
        <f t="shared" si="6"/>
        <v>0</v>
      </c>
      <c r="J77" s="33">
        <f t="shared" si="8"/>
        <v>0</v>
      </c>
      <c r="K77" s="27">
        <f t="shared" si="3"/>
        <v>0</v>
      </c>
      <c r="L77" s="35">
        <f t="shared" si="4"/>
        <v>0</v>
      </c>
      <c r="M77" s="32">
        <f t="shared" si="12"/>
        <v>0</v>
      </c>
      <c r="N77" s="27">
        <f t="shared" si="5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v>0</v>
      </c>
      <c r="D78" s="45">
        <v>0</v>
      </c>
      <c r="E78" s="31">
        <f t="shared" ref="E78:E141" si="13">IF(C78&gt;0,D78/C78,0)</f>
        <v>0</v>
      </c>
      <c r="F78" s="31">
        <f t="shared" si="7"/>
        <v>0</v>
      </c>
      <c r="G78" s="32"/>
      <c r="H78" s="27"/>
      <c r="I78" s="32">
        <f t="shared" si="6"/>
        <v>0</v>
      </c>
      <c r="J78" s="33">
        <f t="shared" si="8"/>
        <v>0</v>
      </c>
      <c r="K78" s="27">
        <f t="shared" ref="K78:K141" si="14">J78*L78</f>
        <v>0</v>
      </c>
      <c r="L78" s="35">
        <f t="shared" ref="L78:L141" si="15">IF(G78&gt;0,(D78+H78)/(C78+G78),F78)</f>
        <v>0</v>
      </c>
      <c r="M78" s="32">
        <f t="shared" si="12"/>
        <v>0</v>
      </c>
      <c r="N78" s="27">
        <f t="shared" ref="N78:N141" si="16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v>0</v>
      </c>
      <c r="D79" s="45">
        <v>0</v>
      </c>
      <c r="E79" s="31">
        <f t="shared" si="13"/>
        <v>0</v>
      </c>
      <c r="F79" s="31">
        <f t="shared" si="7"/>
        <v>0</v>
      </c>
      <c r="G79" s="32"/>
      <c r="H79" s="27"/>
      <c r="I79" s="32">
        <f t="shared" ref="I79:I142" si="17">IF(G79&gt;0,H79/G79,0)</f>
        <v>0</v>
      </c>
      <c r="J79" s="33">
        <f t="shared" si="8"/>
        <v>0</v>
      </c>
      <c r="K79" s="27">
        <f t="shared" si="14"/>
        <v>0</v>
      </c>
      <c r="L79" s="35">
        <f t="shared" si="15"/>
        <v>0</v>
      </c>
      <c r="M79" s="32">
        <f t="shared" si="12"/>
        <v>0</v>
      </c>
      <c r="N79" s="27">
        <f t="shared" si="16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v>2</v>
      </c>
      <c r="D80" s="45">
        <v>7916.666666666667</v>
      </c>
      <c r="E80" s="31">
        <f t="shared" si="13"/>
        <v>3958.3333333333335</v>
      </c>
      <c r="F80" s="31">
        <f t="shared" ref="F80:F143" si="18">IF(C80&gt;0,E80,I80)</f>
        <v>3958.3333333333335</v>
      </c>
      <c r="G80" s="32">
        <v>24</v>
      </c>
      <c r="H80" s="27">
        <v>95000</v>
      </c>
      <c r="I80" s="32">
        <f t="shared" si="17"/>
        <v>3958.3333333333335</v>
      </c>
      <c r="J80" s="33">
        <f t="shared" ref="J80:J143" si="19">C80+G80-M80</f>
        <v>14</v>
      </c>
      <c r="K80" s="27">
        <f t="shared" si="14"/>
        <v>55416.666666666672</v>
      </c>
      <c r="L80" s="35">
        <f t="shared" si="15"/>
        <v>3958.3333333333335</v>
      </c>
      <c r="M80" s="32">
        <f t="shared" si="12"/>
        <v>12</v>
      </c>
      <c r="N80" s="27">
        <f t="shared" si="16"/>
        <v>47500</v>
      </c>
      <c r="Q80" s="9"/>
    </row>
    <row r="81" spans="1:17" ht="15" customHeight="1" x14ac:dyDescent="0.25">
      <c r="A81" s="28">
        <v>70</v>
      </c>
      <c r="B81" s="29" t="s">
        <v>68</v>
      </c>
      <c r="C81" s="30">
        <v>27</v>
      </c>
      <c r="D81" s="45">
        <v>45450</v>
      </c>
      <c r="E81" s="31">
        <f t="shared" si="13"/>
        <v>1683.3333333333333</v>
      </c>
      <c r="F81" s="31">
        <f t="shared" si="18"/>
        <v>1683.3333333333333</v>
      </c>
      <c r="G81" s="32"/>
      <c r="H81" s="27"/>
      <c r="I81" s="32">
        <f t="shared" si="17"/>
        <v>0</v>
      </c>
      <c r="J81" s="33">
        <f t="shared" si="19"/>
        <v>2</v>
      </c>
      <c r="K81" s="27">
        <f t="shared" si="14"/>
        <v>3366.6666666666665</v>
      </c>
      <c r="L81" s="35">
        <f t="shared" si="15"/>
        <v>1683.3333333333333</v>
      </c>
      <c r="M81" s="32">
        <f t="shared" si="12"/>
        <v>25</v>
      </c>
      <c r="N81" s="27">
        <f t="shared" si="16"/>
        <v>42083.333333333328</v>
      </c>
      <c r="Q81" s="9"/>
    </row>
    <row r="82" spans="1:17" ht="15" customHeight="1" x14ac:dyDescent="0.25">
      <c r="A82" s="28">
        <v>71</v>
      </c>
      <c r="B82" s="29" t="s">
        <v>69</v>
      </c>
      <c r="C82" s="30">
        <v>20</v>
      </c>
      <c r="D82" s="45">
        <v>410706.66666666663</v>
      </c>
      <c r="E82" s="31">
        <f t="shared" si="13"/>
        <v>20535.333333333332</v>
      </c>
      <c r="F82" s="31">
        <f t="shared" si="18"/>
        <v>20535.333333333332</v>
      </c>
      <c r="G82" s="32"/>
      <c r="H82" s="27"/>
      <c r="I82" s="32">
        <f t="shared" si="17"/>
        <v>0</v>
      </c>
      <c r="J82" s="33">
        <f t="shared" si="19"/>
        <v>2</v>
      </c>
      <c r="K82" s="27">
        <f t="shared" si="14"/>
        <v>41070.666666666664</v>
      </c>
      <c r="L82" s="35">
        <f t="shared" si="15"/>
        <v>20535.333333333332</v>
      </c>
      <c r="M82" s="32">
        <f t="shared" si="12"/>
        <v>18</v>
      </c>
      <c r="N82" s="27">
        <f t="shared" si="16"/>
        <v>369636</v>
      </c>
      <c r="Q82" s="9"/>
    </row>
    <row r="83" spans="1:17" ht="15" customHeight="1" x14ac:dyDescent="0.25">
      <c r="A83" s="28">
        <v>72</v>
      </c>
      <c r="B83" s="29" t="s">
        <v>70</v>
      </c>
      <c r="C83" s="30">
        <v>10</v>
      </c>
      <c r="D83" s="45">
        <v>191061.53846153847</v>
      </c>
      <c r="E83" s="31">
        <f t="shared" si="13"/>
        <v>19106.153846153848</v>
      </c>
      <c r="F83" s="31">
        <f t="shared" si="18"/>
        <v>19106.153846153848</v>
      </c>
      <c r="G83" s="32">
        <v>20</v>
      </c>
      <c r="H83" s="27">
        <v>256100</v>
      </c>
      <c r="I83" s="32">
        <f t="shared" si="17"/>
        <v>12805</v>
      </c>
      <c r="J83" s="33">
        <f t="shared" si="19"/>
        <v>6</v>
      </c>
      <c r="K83" s="27">
        <f t="shared" si="14"/>
        <v>89432.307692307702</v>
      </c>
      <c r="L83" s="35">
        <f t="shared" si="15"/>
        <v>14905.384615384617</v>
      </c>
      <c r="M83" s="32">
        <f t="shared" si="12"/>
        <v>24</v>
      </c>
      <c r="N83" s="27">
        <f t="shared" si="16"/>
        <v>357729.23076923081</v>
      </c>
      <c r="Q83" s="9"/>
    </row>
    <row r="84" spans="1:17" ht="15" customHeight="1" x14ac:dyDescent="0.25">
      <c r="A84" s="28">
        <v>73</v>
      </c>
      <c r="B84" s="29" t="s">
        <v>71</v>
      </c>
      <c r="C84" s="30">
        <v>13</v>
      </c>
      <c r="D84" s="45">
        <v>117812.5</v>
      </c>
      <c r="E84" s="31">
        <f t="shared" si="13"/>
        <v>9062.5</v>
      </c>
      <c r="F84" s="31">
        <f t="shared" si="18"/>
        <v>9062.5</v>
      </c>
      <c r="G84" s="32"/>
      <c r="H84" s="27"/>
      <c r="I84" s="32">
        <f t="shared" si="17"/>
        <v>0</v>
      </c>
      <c r="J84" s="33">
        <f t="shared" si="19"/>
        <v>5</v>
      </c>
      <c r="K84" s="27">
        <f t="shared" si="14"/>
        <v>45312.5</v>
      </c>
      <c r="L84" s="35">
        <f t="shared" si="15"/>
        <v>9062.5</v>
      </c>
      <c r="M84" s="32">
        <f t="shared" si="12"/>
        <v>8</v>
      </c>
      <c r="N84" s="27">
        <f t="shared" si="16"/>
        <v>72500</v>
      </c>
      <c r="Q84" s="9"/>
    </row>
    <row r="85" spans="1:17" ht="15" customHeight="1" x14ac:dyDescent="0.25">
      <c r="A85" s="28">
        <v>74</v>
      </c>
      <c r="B85" s="29" t="s">
        <v>72</v>
      </c>
      <c r="C85" s="30">
        <v>16</v>
      </c>
      <c r="D85" s="45">
        <v>70680</v>
      </c>
      <c r="E85" s="31">
        <f t="shared" si="13"/>
        <v>4417.5</v>
      </c>
      <c r="F85" s="31">
        <f t="shared" si="18"/>
        <v>4417.5</v>
      </c>
      <c r="G85" s="32"/>
      <c r="H85" s="27"/>
      <c r="I85" s="32">
        <f t="shared" si="17"/>
        <v>0</v>
      </c>
      <c r="J85" s="33">
        <f t="shared" si="19"/>
        <v>3</v>
      </c>
      <c r="K85" s="27">
        <f t="shared" si="14"/>
        <v>13252.5</v>
      </c>
      <c r="L85" s="35">
        <f t="shared" si="15"/>
        <v>4417.5</v>
      </c>
      <c r="M85" s="32">
        <f t="shared" si="12"/>
        <v>13</v>
      </c>
      <c r="N85" s="27">
        <f t="shared" si="16"/>
        <v>57427.5</v>
      </c>
      <c r="Q85" s="9"/>
    </row>
    <row r="86" spans="1:17" ht="15" customHeight="1" x14ac:dyDescent="0.25">
      <c r="A86" s="28">
        <v>75</v>
      </c>
      <c r="B86" s="29" t="s">
        <v>73</v>
      </c>
      <c r="C86" s="30">
        <v>16</v>
      </c>
      <c r="D86" s="45">
        <v>236832.84210526315</v>
      </c>
      <c r="E86" s="31">
        <f t="shared" si="13"/>
        <v>14802.052631578947</v>
      </c>
      <c r="F86" s="31">
        <f t="shared" si="18"/>
        <v>14802.052631578947</v>
      </c>
      <c r="G86" s="32"/>
      <c r="H86" s="27"/>
      <c r="I86" s="32">
        <f t="shared" si="17"/>
        <v>0</v>
      </c>
      <c r="J86" s="33">
        <f t="shared" si="19"/>
        <v>2</v>
      </c>
      <c r="K86" s="27">
        <f t="shared" si="14"/>
        <v>29604.105263157893</v>
      </c>
      <c r="L86" s="35">
        <f t="shared" si="15"/>
        <v>14802.052631578947</v>
      </c>
      <c r="M86" s="32">
        <f t="shared" si="12"/>
        <v>14</v>
      </c>
      <c r="N86" s="27">
        <f t="shared" si="16"/>
        <v>207228.73684210525</v>
      </c>
      <c r="Q86" s="9"/>
    </row>
    <row r="87" spans="1:17" ht="15" customHeight="1" x14ac:dyDescent="0.25">
      <c r="A87" s="28">
        <v>76</v>
      </c>
      <c r="B87" s="29" t="s">
        <v>74</v>
      </c>
      <c r="C87" s="30">
        <v>0</v>
      </c>
      <c r="D87" s="45">
        <v>0</v>
      </c>
      <c r="E87" s="31">
        <f t="shared" si="13"/>
        <v>0</v>
      </c>
      <c r="F87" s="31">
        <f t="shared" si="18"/>
        <v>0</v>
      </c>
      <c r="G87" s="32"/>
      <c r="H87" s="27"/>
      <c r="I87" s="32">
        <f t="shared" si="17"/>
        <v>0</v>
      </c>
      <c r="J87" s="33">
        <f t="shared" si="19"/>
        <v>0</v>
      </c>
      <c r="K87" s="27">
        <f t="shared" si="14"/>
        <v>0</v>
      </c>
      <c r="L87" s="35">
        <f t="shared" si="15"/>
        <v>0</v>
      </c>
      <c r="M87" s="32">
        <f t="shared" si="12"/>
        <v>0</v>
      </c>
      <c r="N87" s="27">
        <f t="shared" si="16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>
        <v>0</v>
      </c>
      <c r="D88" s="45">
        <v>0</v>
      </c>
      <c r="E88" s="31">
        <f t="shared" si="13"/>
        <v>0</v>
      </c>
      <c r="F88" s="31">
        <f t="shared" si="18"/>
        <v>0</v>
      </c>
      <c r="G88" s="32"/>
      <c r="H88" s="27"/>
      <c r="I88" s="32">
        <f t="shared" si="17"/>
        <v>0</v>
      </c>
      <c r="J88" s="33">
        <f t="shared" si="19"/>
        <v>0</v>
      </c>
      <c r="K88" s="27">
        <f t="shared" si="14"/>
        <v>0</v>
      </c>
      <c r="L88" s="35">
        <f t="shared" si="15"/>
        <v>0</v>
      </c>
      <c r="M88" s="32"/>
      <c r="N88" s="27">
        <f t="shared" si="16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v>2</v>
      </c>
      <c r="D89" s="45">
        <v>20000</v>
      </c>
      <c r="E89" s="31">
        <f t="shared" si="13"/>
        <v>10000</v>
      </c>
      <c r="F89" s="31">
        <f t="shared" si="18"/>
        <v>10000</v>
      </c>
      <c r="G89" s="32"/>
      <c r="H89" s="27"/>
      <c r="I89" s="32">
        <f t="shared" si="17"/>
        <v>0</v>
      </c>
      <c r="J89" s="33">
        <f t="shared" si="19"/>
        <v>0</v>
      </c>
      <c r="K89" s="27">
        <f t="shared" si="14"/>
        <v>0</v>
      </c>
      <c r="L89" s="35">
        <f t="shared" si="15"/>
        <v>10000</v>
      </c>
      <c r="M89" s="32">
        <f>VLOOKUP(B89,ZUWITA,6,FALSE)</f>
        <v>2</v>
      </c>
      <c r="N89" s="27">
        <f t="shared" si="16"/>
        <v>20000</v>
      </c>
      <c r="Q89" s="9"/>
    </row>
    <row r="90" spans="1:17" ht="15" customHeight="1" x14ac:dyDescent="0.25">
      <c r="A90" s="28">
        <v>79</v>
      </c>
      <c r="B90" s="29" t="s">
        <v>77</v>
      </c>
      <c r="C90" s="30">
        <v>0</v>
      </c>
      <c r="D90" s="45">
        <v>0</v>
      </c>
      <c r="E90" s="31">
        <f t="shared" si="13"/>
        <v>0</v>
      </c>
      <c r="F90" s="31">
        <f t="shared" si="18"/>
        <v>0</v>
      </c>
      <c r="G90" s="32"/>
      <c r="H90" s="27"/>
      <c r="I90" s="32">
        <f t="shared" si="17"/>
        <v>0</v>
      </c>
      <c r="J90" s="33">
        <f t="shared" si="19"/>
        <v>0</v>
      </c>
      <c r="K90" s="27">
        <f t="shared" si="14"/>
        <v>0</v>
      </c>
      <c r="L90" s="35">
        <f t="shared" si="15"/>
        <v>0</v>
      </c>
      <c r="M90" s="32"/>
      <c r="N90" s="27">
        <f t="shared" si="16"/>
        <v>0</v>
      </c>
      <c r="Q90" s="9"/>
    </row>
    <row r="91" spans="1:17" ht="15" customHeight="1" x14ac:dyDescent="0.25">
      <c r="A91" s="28">
        <v>80</v>
      </c>
      <c r="B91" s="29" t="s">
        <v>78</v>
      </c>
      <c r="C91" s="30">
        <v>2</v>
      </c>
      <c r="D91" s="45">
        <v>20000</v>
      </c>
      <c r="E91" s="31">
        <f t="shared" si="13"/>
        <v>10000</v>
      </c>
      <c r="F91" s="31">
        <f t="shared" si="18"/>
        <v>10000</v>
      </c>
      <c r="G91" s="32"/>
      <c r="H91" s="27"/>
      <c r="I91" s="32">
        <f t="shared" si="17"/>
        <v>0</v>
      </c>
      <c r="J91" s="33">
        <f t="shared" si="19"/>
        <v>-1</v>
      </c>
      <c r="K91" s="27">
        <f t="shared" si="14"/>
        <v>-10000</v>
      </c>
      <c r="L91" s="35">
        <f t="shared" si="15"/>
        <v>10000</v>
      </c>
      <c r="M91" s="32">
        <f t="shared" ref="M91:M102" si="20">VLOOKUP(B91,ZUWITA,6,FALSE)</f>
        <v>3</v>
      </c>
      <c r="N91" s="27">
        <f t="shared" si="16"/>
        <v>30000</v>
      </c>
      <c r="Q91" s="9"/>
    </row>
    <row r="92" spans="1:17" ht="15" customHeight="1" x14ac:dyDescent="0.25">
      <c r="A92" s="28">
        <v>81</v>
      </c>
      <c r="B92" s="29" t="s">
        <v>79</v>
      </c>
      <c r="C92" s="30">
        <v>5</v>
      </c>
      <c r="D92" s="45">
        <v>26000</v>
      </c>
      <c r="E92" s="31">
        <f t="shared" si="13"/>
        <v>5200</v>
      </c>
      <c r="F92" s="31">
        <f t="shared" si="18"/>
        <v>5200</v>
      </c>
      <c r="G92" s="32"/>
      <c r="H92" s="27"/>
      <c r="I92" s="32">
        <f t="shared" si="17"/>
        <v>0</v>
      </c>
      <c r="J92" s="33">
        <f t="shared" si="19"/>
        <v>2</v>
      </c>
      <c r="K92" s="27">
        <f t="shared" si="14"/>
        <v>10400</v>
      </c>
      <c r="L92" s="35">
        <f t="shared" si="15"/>
        <v>5200</v>
      </c>
      <c r="M92" s="32">
        <f t="shared" si="20"/>
        <v>3</v>
      </c>
      <c r="N92" s="27">
        <f t="shared" si="16"/>
        <v>15600</v>
      </c>
      <c r="Q92" s="9"/>
    </row>
    <row r="93" spans="1:17" ht="15" customHeight="1" x14ac:dyDescent="0.25">
      <c r="A93" s="28">
        <v>82</v>
      </c>
      <c r="B93" s="29" t="s">
        <v>80</v>
      </c>
      <c r="C93" s="30">
        <v>0</v>
      </c>
      <c r="D93" s="45">
        <v>0</v>
      </c>
      <c r="E93" s="31">
        <f t="shared" si="13"/>
        <v>0</v>
      </c>
      <c r="F93" s="31">
        <f t="shared" si="18"/>
        <v>0</v>
      </c>
      <c r="G93" s="32"/>
      <c r="H93" s="27"/>
      <c r="I93" s="32">
        <f t="shared" si="17"/>
        <v>0</v>
      </c>
      <c r="J93" s="33">
        <f t="shared" si="19"/>
        <v>0</v>
      </c>
      <c r="K93" s="27">
        <f t="shared" si="14"/>
        <v>0</v>
      </c>
      <c r="L93" s="35">
        <f t="shared" si="15"/>
        <v>0</v>
      </c>
      <c r="M93" s="32">
        <f t="shared" si="20"/>
        <v>0</v>
      </c>
      <c r="N93" s="27">
        <f t="shared" si="16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v>31</v>
      </c>
      <c r="D94" s="45">
        <v>24800</v>
      </c>
      <c r="E94" s="31">
        <f t="shared" si="13"/>
        <v>800</v>
      </c>
      <c r="F94" s="31">
        <f t="shared" si="18"/>
        <v>800</v>
      </c>
      <c r="G94" s="32"/>
      <c r="H94" s="27"/>
      <c r="I94" s="32">
        <f t="shared" si="17"/>
        <v>0</v>
      </c>
      <c r="J94" s="33">
        <f t="shared" si="19"/>
        <v>0</v>
      </c>
      <c r="K94" s="27">
        <f t="shared" si="14"/>
        <v>0</v>
      </c>
      <c r="L94" s="35">
        <f t="shared" si="15"/>
        <v>800</v>
      </c>
      <c r="M94" s="32">
        <f t="shared" si="20"/>
        <v>31</v>
      </c>
      <c r="N94" s="27">
        <f t="shared" si="16"/>
        <v>24800</v>
      </c>
      <c r="Q94" s="9"/>
    </row>
    <row r="95" spans="1:17" ht="15" customHeight="1" x14ac:dyDescent="0.25">
      <c r="A95" s="28">
        <v>84</v>
      </c>
      <c r="B95" s="29" t="s">
        <v>82</v>
      </c>
      <c r="C95" s="30">
        <v>6</v>
      </c>
      <c r="D95" s="45">
        <v>48000</v>
      </c>
      <c r="E95" s="31">
        <f t="shared" si="13"/>
        <v>8000</v>
      </c>
      <c r="F95" s="31">
        <f t="shared" si="18"/>
        <v>8000</v>
      </c>
      <c r="G95" s="32"/>
      <c r="H95" s="27"/>
      <c r="I95" s="32">
        <f t="shared" si="17"/>
        <v>0</v>
      </c>
      <c r="J95" s="33">
        <f t="shared" si="19"/>
        <v>0</v>
      </c>
      <c r="K95" s="27">
        <f t="shared" si="14"/>
        <v>0</v>
      </c>
      <c r="L95" s="35">
        <f t="shared" si="15"/>
        <v>8000</v>
      </c>
      <c r="M95" s="32">
        <f t="shared" si="20"/>
        <v>6</v>
      </c>
      <c r="N95" s="27">
        <f t="shared" si="16"/>
        <v>48000</v>
      </c>
      <c r="Q95" s="9"/>
    </row>
    <row r="96" spans="1:17" ht="15" customHeight="1" x14ac:dyDescent="0.25">
      <c r="A96" s="28">
        <v>85</v>
      </c>
      <c r="B96" s="29" t="s">
        <v>83</v>
      </c>
      <c r="C96" s="30">
        <v>1</v>
      </c>
      <c r="D96" s="45">
        <v>12600</v>
      </c>
      <c r="E96" s="31">
        <f t="shared" si="13"/>
        <v>12600</v>
      </c>
      <c r="F96" s="31">
        <f t="shared" si="18"/>
        <v>12600</v>
      </c>
      <c r="G96" s="32"/>
      <c r="H96" s="27"/>
      <c r="I96" s="32">
        <f t="shared" si="17"/>
        <v>0</v>
      </c>
      <c r="J96" s="33">
        <f t="shared" si="19"/>
        <v>1</v>
      </c>
      <c r="K96" s="27">
        <f t="shared" si="14"/>
        <v>12600</v>
      </c>
      <c r="L96" s="35">
        <f t="shared" si="15"/>
        <v>12600</v>
      </c>
      <c r="M96" s="32">
        <f t="shared" si="20"/>
        <v>0</v>
      </c>
      <c r="N96" s="27">
        <f t="shared" si="16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v>4</v>
      </c>
      <c r="D97" s="45">
        <v>54000</v>
      </c>
      <c r="E97" s="31">
        <f t="shared" si="13"/>
        <v>13500</v>
      </c>
      <c r="F97" s="31">
        <f t="shared" si="18"/>
        <v>13500</v>
      </c>
      <c r="G97" s="32"/>
      <c r="H97" s="27"/>
      <c r="I97" s="32">
        <f t="shared" si="17"/>
        <v>0</v>
      </c>
      <c r="J97" s="33">
        <f t="shared" si="19"/>
        <v>0</v>
      </c>
      <c r="K97" s="27">
        <f t="shared" si="14"/>
        <v>0</v>
      </c>
      <c r="L97" s="35">
        <f t="shared" si="15"/>
        <v>13500</v>
      </c>
      <c r="M97" s="32">
        <f t="shared" si="20"/>
        <v>4</v>
      </c>
      <c r="N97" s="27">
        <f t="shared" si="16"/>
        <v>54000</v>
      </c>
      <c r="Q97" s="9"/>
    </row>
    <row r="98" spans="1:17" ht="15" customHeight="1" x14ac:dyDescent="0.25">
      <c r="A98" s="28">
        <v>87</v>
      </c>
      <c r="B98" s="29" t="s">
        <v>85</v>
      </c>
      <c r="C98" s="30">
        <v>83</v>
      </c>
      <c r="D98" s="45">
        <v>67907</v>
      </c>
      <c r="E98" s="31">
        <f t="shared" si="13"/>
        <v>818.15662650602405</v>
      </c>
      <c r="F98" s="31">
        <f t="shared" si="18"/>
        <v>818.15662650602405</v>
      </c>
      <c r="G98" s="32"/>
      <c r="H98" s="27"/>
      <c r="I98" s="32">
        <f t="shared" si="17"/>
        <v>0</v>
      </c>
      <c r="J98" s="33">
        <f t="shared" si="19"/>
        <v>1</v>
      </c>
      <c r="K98" s="27">
        <f t="shared" si="14"/>
        <v>818.15662650602405</v>
      </c>
      <c r="L98" s="35">
        <f t="shared" si="15"/>
        <v>818.15662650602405</v>
      </c>
      <c r="M98" s="32">
        <f t="shared" si="20"/>
        <v>82</v>
      </c>
      <c r="N98" s="27">
        <f t="shared" si="16"/>
        <v>67088.843373493975</v>
      </c>
      <c r="Q98" s="9"/>
    </row>
    <row r="99" spans="1:17" ht="15" customHeight="1" x14ac:dyDescent="0.25">
      <c r="A99" s="28">
        <v>88</v>
      </c>
      <c r="B99" s="29" t="s">
        <v>86</v>
      </c>
      <c r="C99" s="30">
        <v>0</v>
      </c>
      <c r="D99" s="45">
        <v>0</v>
      </c>
      <c r="E99" s="31">
        <f t="shared" si="13"/>
        <v>0</v>
      </c>
      <c r="F99" s="31">
        <f t="shared" si="18"/>
        <v>0</v>
      </c>
      <c r="G99" s="32"/>
      <c r="H99" s="27"/>
      <c r="I99" s="32">
        <f t="shared" si="17"/>
        <v>0</v>
      </c>
      <c r="J99" s="33">
        <f t="shared" si="19"/>
        <v>0</v>
      </c>
      <c r="K99" s="27">
        <f t="shared" si="14"/>
        <v>0</v>
      </c>
      <c r="L99" s="35">
        <f t="shared" si="15"/>
        <v>0</v>
      </c>
      <c r="M99" s="32">
        <f t="shared" si="20"/>
        <v>0</v>
      </c>
      <c r="N99" s="27">
        <f t="shared" si="16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v>34</v>
      </c>
      <c r="D100" s="45">
        <v>2668339.4285714286</v>
      </c>
      <c r="E100" s="31">
        <f t="shared" si="13"/>
        <v>78480.571428571435</v>
      </c>
      <c r="F100" s="31">
        <f t="shared" si="18"/>
        <v>78480.571428571435</v>
      </c>
      <c r="G100" s="32"/>
      <c r="H100" s="27"/>
      <c r="I100" s="32">
        <f t="shared" si="17"/>
        <v>0</v>
      </c>
      <c r="J100" s="33">
        <f t="shared" si="19"/>
        <v>7</v>
      </c>
      <c r="K100" s="27">
        <f t="shared" si="14"/>
        <v>549364</v>
      </c>
      <c r="L100" s="35">
        <f t="shared" si="15"/>
        <v>78480.571428571435</v>
      </c>
      <c r="M100" s="32">
        <f t="shared" si="20"/>
        <v>27</v>
      </c>
      <c r="N100" s="27">
        <f t="shared" si="16"/>
        <v>2118975.4285714286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v>30</v>
      </c>
      <c r="D101" s="45">
        <v>64874.571428571435</v>
      </c>
      <c r="E101" s="31">
        <f t="shared" si="13"/>
        <v>2162.4857142857145</v>
      </c>
      <c r="F101" s="31">
        <f t="shared" si="18"/>
        <v>2162.4857142857145</v>
      </c>
      <c r="G101" s="32"/>
      <c r="H101" s="27"/>
      <c r="I101" s="32">
        <f t="shared" si="17"/>
        <v>0</v>
      </c>
      <c r="J101" s="33">
        <f t="shared" si="19"/>
        <v>7</v>
      </c>
      <c r="K101" s="27">
        <f t="shared" si="14"/>
        <v>15137.400000000001</v>
      </c>
      <c r="L101" s="35">
        <f t="shared" si="15"/>
        <v>2162.4857142857145</v>
      </c>
      <c r="M101" s="32">
        <f t="shared" si="20"/>
        <v>23</v>
      </c>
      <c r="N101" s="27">
        <f t="shared" si="16"/>
        <v>49737.171428571433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v>7</v>
      </c>
      <c r="D102" s="45">
        <v>38295.833333333328</v>
      </c>
      <c r="E102" s="31">
        <f t="shared" si="13"/>
        <v>5470.833333333333</v>
      </c>
      <c r="F102" s="31">
        <f t="shared" si="18"/>
        <v>5470.833333333333</v>
      </c>
      <c r="G102" s="32"/>
      <c r="H102" s="27"/>
      <c r="I102" s="32">
        <f t="shared" si="17"/>
        <v>0</v>
      </c>
      <c r="J102" s="33">
        <f t="shared" si="19"/>
        <v>7</v>
      </c>
      <c r="K102" s="27">
        <f t="shared" si="14"/>
        <v>38295.833333333328</v>
      </c>
      <c r="L102" s="35">
        <f t="shared" si="15"/>
        <v>5470.833333333333</v>
      </c>
      <c r="M102" s="32">
        <f t="shared" si="20"/>
        <v>0</v>
      </c>
      <c r="N102" s="27">
        <f t="shared" si="16"/>
        <v>0</v>
      </c>
      <c r="Q102" s="9"/>
    </row>
    <row r="103" spans="1:17" ht="15" customHeight="1" x14ac:dyDescent="0.25">
      <c r="A103" s="28">
        <v>92</v>
      </c>
      <c r="B103" s="29" t="s">
        <v>90</v>
      </c>
      <c r="C103" s="30">
        <v>0</v>
      </c>
      <c r="D103" s="45">
        <v>0</v>
      </c>
      <c r="E103" s="31">
        <f t="shared" si="13"/>
        <v>0</v>
      </c>
      <c r="F103" s="31">
        <f t="shared" si="18"/>
        <v>0</v>
      </c>
      <c r="G103" s="32"/>
      <c r="H103" s="27"/>
      <c r="I103" s="32">
        <f t="shared" si="17"/>
        <v>0</v>
      </c>
      <c r="J103" s="33">
        <f t="shared" si="19"/>
        <v>0</v>
      </c>
      <c r="K103" s="27">
        <f t="shared" si="14"/>
        <v>0</v>
      </c>
      <c r="L103" s="35">
        <f t="shared" si="15"/>
        <v>0</v>
      </c>
      <c r="M103" s="32"/>
      <c r="N103" s="27">
        <f t="shared" si="16"/>
        <v>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v>0</v>
      </c>
      <c r="D104" s="45">
        <v>0</v>
      </c>
      <c r="E104" s="31">
        <f t="shared" si="13"/>
        <v>0</v>
      </c>
      <c r="F104" s="31">
        <f t="shared" si="18"/>
        <v>0</v>
      </c>
      <c r="G104" s="32"/>
      <c r="H104" s="27"/>
      <c r="I104" s="32">
        <f t="shared" si="17"/>
        <v>0</v>
      </c>
      <c r="J104" s="33">
        <f t="shared" si="19"/>
        <v>0</v>
      </c>
      <c r="K104" s="27">
        <f t="shared" si="14"/>
        <v>0</v>
      </c>
      <c r="L104" s="35">
        <f t="shared" si="15"/>
        <v>0</v>
      </c>
      <c r="M104" s="32">
        <f t="shared" ref="M104:M109" si="21">VLOOKUP(B104,ZUWITA,6,FALSE)</f>
        <v>0</v>
      </c>
      <c r="N104" s="27">
        <f t="shared" si="16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v>12</v>
      </c>
      <c r="D105" s="45">
        <v>184500</v>
      </c>
      <c r="E105" s="31">
        <f t="shared" si="13"/>
        <v>15375</v>
      </c>
      <c r="F105" s="31">
        <f t="shared" si="18"/>
        <v>15375</v>
      </c>
      <c r="G105" s="32"/>
      <c r="H105" s="27"/>
      <c r="I105" s="32">
        <f t="shared" si="17"/>
        <v>0</v>
      </c>
      <c r="J105" s="33">
        <f t="shared" si="19"/>
        <v>4</v>
      </c>
      <c r="K105" s="27">
        <f t="shared" si="14"/>
        <v>61500</v>
      </c>
      <c r="L105" s="35">
        <f t="shared" si="15"/>
        <v>15375</v>
      </c>
      <c r="M105" s="32">
        <f t="shared" si="21"/>
        <v>8</v>
      </c>
      <c r="N105" s="27">
        <f t="shared" si="16"/>
        <v>123000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v>0</v>
      </c>
      <c r="D106" s="45">
        <v>0</v>
      </c>
      <c r="E106" s="31">
        <f t="shared" si="13"/>
        <v>0</v>
      </c>
      <c r="F106" s="31">
        <f t="shared" si="18"/>
        <v>0</v>
      </c>
      <c r="G106" s="32"/>
      <c r="H106" s="27"/>
      <c r="I106" s="32">
        <f t="shared" si="17"/>
        <v>0</v>
      </c>
      <c r="J106" s="33">
        <f t="shared" si="19"/>
        <v>0</v>
      </c>
      <c r="K106" s="27">
        <f t="shared" si="14"/>
        <v>0</v>
      </c>
      <c r="L106" s="35">
        <f t="shared" si="15"/>
        <v>0</v>
      </c>
      <c r="M106" s="32">
        <f t="shared" si="21"/>
        <v>0</v>
      </c>
      <c r="N106" s="27">
        <f t="shared" si="16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v>0</v>
      </c>
      <c r="D107" s="45">
        <v>0</v>
      </c>
      <c r="E107" s="31">
        <f t="shared" si="13"/>
        <v>0</v>
      </c>
      <c r="F107" s="31">
        <f t="shared" si="18"/>
        <v>0</v>
      </c>
      <c r="G107" s="32"/>
      <c r="H107" s="27"/>
      <c r="I107" s="32">
        <f t="shared" si="17"/>
        <v>0</v>
      </c>
      <c r="J107" s="33">
        <f t="shared" si="19"/>
        <v>0</v>
      </c>
      <c r="K107" s="27">
        <f t="shared" si="14"/>
        <v>0</v>
      </c>
      <c r="L107" s="35">
        <f t="shared" si="15"/>
        <v>0</v>
      </c>
      <c r="M107" s="32">
        <f t="shared" si="21"/>
        <v>0</v>
      </c>
      <c r="N107" s="27">
        <f t="shared" si="16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v>0</v>
      </c>
      <c r="D108" s="45">
        <v>0</v>
      </c>
      <c r="E108" s="31">
        <f t="shared" si="13"/>
        <v>0</v>
      </c>
      <c r="F108" s="31">
        <f t="shared" si="18"/>
        <v>0</v>
      </c>
      <c r="G108" s="32"/>
      <c r="H108" s="27"/>
      <c r="I108" s="32">
        <f t="shared" si="17"/>
        <v>0</v>
      </c>
      <c r="J108" s="33">
        <f t="shared" si="19"/>
        <v>0</v>
      </c>
      <c r="K108" s="27">
        <f t="shared" si="14"/>
        <v>0</v>
      </c>
      <c r="L108" s="35">
        <f t="shared" si="15"/>
        <v>0</v>
      </c>
      <c r="M108" s="32">
        <f t="shared" si="21"/>
        <v>0</v>
      </c>
      <c r="N108" s="27">
        <f t="shared" si="16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v>0</v>
      </c>
      <c r="D109" s="45">
        <v>0</v>
      </c>
      <c r="E109" s="31">
        <f t="shared" si="13"/>
        <v>0</v>
      </c>
      <c r="F109" s="31">
        <f t="shared" si="18"/>
        <v>0</v>
      </c>
      <c r="G109" s="32"/>
      <c r="H109" s="27"/>
      <c r="I109" s="32">
        <f t="shared" si="17"/>
        <v>0</v>
      </c>
      <c r="J109" s="33">
        <f t="shared" si="19"/>
        <v>0</v>
      </c>
      <c r="K109" s="27">
        <f t="shared" si="14"/>
        <v>0</v>
      </c>
      <c r="L109" s="35">
        <f t="shared" si="15"/>
        <v>0</v>
      </c>
      <c r="M109" s="32">
        <f t="shared" si="21"/>
        <v>0</v>
      </c>
      <c r="N109" s="27">
        <f t="shared" si="16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v>0</v>
      </c>
      <c r="D110" s="45">
        <v>0</v>
      </c>
      <c r="E110" s="31">
        <f t="shared" si="13"/>
        <v>0</v>
      </c>
      <c r="F110" s="31">
        <f t="shared" si="18"/>
        <v>0</v>
      </c>
      <c r="G110" s="32"/>
      <c r="H110" s="27"/>
      <c r="I110" s="32">
        <f t="shared" si="17"/>
        <v>0</v>
      </c>
      <c r="J110" s="33">
        <f t="shared" si="19"/>
        <v>0</v>
      </c>
      <c r="K110" s="27">
        <f t="shared" si="14"/>
        <v>0</v>
      </c>
      <c r="L110" s="35">
        <f t="shared" si="15"/>
        <v>0</v>
      </c>
      <c r="M110" s="32"/>
      <c r="N110" s="27">
        <f t="shared" si="16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v>9</v>
      </c>
      <c r="D111" s="45">
        <v>7830</v>
      </c>
      <c r="E111" s="31">
        <f t="shared" si="13"/>
        <v>870</v>
      </c>
      <c r="F111" s="31">
        <f t="shared" si="18"/>
        <v>870</v>
      </c>
      <c r="G111" s="32"/>
      <c r="H111" s="27"/>
      <c r="I111" s="32">
        <f t="shared" si="17"/>
        <v>0</v>
      </c>
      <c r="J111" s="33">
        <f t="shared" si="19"/>
        <v>1</v>
      </c>
      <c r="K111" s="27">
        <f t="shared" si="14"/>
        <v>870</v>
      </c>
      <c r="L111" s="35">
        <f t="shared" si="15"/>
        <v>870</v>
      </c>
      <c r="M111" s="32">
        <f t="shared" ref="M111:M156" si="22">VLOOKUP(B111,ZUWITA,6,FALSE)</f>
        <v>8</v>
      </c>
      <c r="N111" s="27">
        <f t="shared" si="16"/>
        <v>6960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v>43</v>
      </c>
      <c r="D112" s="45">
        <v>73100</v>
      </c>
      <c r="E112" s="31">
        <f t="shared" si="13"/>
        <v>1700</v>
      </c>
      <c r="F112" s="31">
        <f t="shared" si="18"/>
        <v>1700</v>
      </c>
      <c r="G112" s="32"/>
      <c r="H112" s="27"/>
      <c r="I112" s="32">
        <f t="shared" si="17"/>
        <v>0</v>
      </c>
      <c r="J112" s="33">
        <f t="shared" si="19"/>
        <v>0</v>
      </c>
      <c r="K112" s="27">
        <f t="shared" si="14"/>
        <v>0</v>
      </c>
      <c r="L112" s="35">
        <f t="shared" si="15"/>
        <v>1700</v>
      </c>
      <c r="M112" s="32">
        <f t="shared" si="22"/>
        <v>43</v>
      </c>
      <c r="N112" s="27">
        <f t="shared" si="16"/>
        <v>73100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v>2</v>
      </c>
      <c r="D113" s="45">
        <v>12267</v>
      </c>
      <c r="E113" s="31">
        <f t="shared" si="13"/>
        <v>6133.5</v>
      </c>
      <c r="F113" s="31">
        <f t="shared" si="18"/>
        <v>6133.5</v>
      </c>
      <c r="G113" s="32"/>
      <c r="H113" s="27"/>
      <c r="I113" s="32">
        <f t="shared" si="17"/>
        <v>0</v>
      </c>
      <c r="J113" s="33">
        <f t="shared" si="19"/>
        <v>0</v>
      </c>
      <c r="K113" s="27">
        <f t="shared" si="14"/>
        <v>0</v>
      </c>
      <c r="L113" s="35">
        <f t="shared" si="15"/>
        <v>6133.5</v>
      </c>
      <c r="M113" s="32">
        <f t="shared" si="22"/>
        <v>2</v>
      </c>
      <c r="N113" s="27">
        <f t="shared" si="16"/>
        <v>12267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v>0</v>
      </c>
      <c r="D114" s="45">
        <v>0</v>
      </c>
      <c r="E114" s="31">
        <f t="shared" si="13"/>
        <v>0</v>
      </c>
      <c r="F114" s="31">
        <f t="shared" si="18"/>
        <v>0</v>
      </c>
      <c r="G114" s="32"/>
      <c r="H114" s="27"/>
      <c r="I114" s="32">
        <f t="shared" si="17"/>
        <v>0</v>
      </c>
      <c r="J114" s="33">
        <f t="shared" si="19"/>
        <v>0</v>
      </c>
      <c r="K114" s="27">
        <f t="shared" si="14"/>
        <v>0</v>
      </c>
      <c r="L114" s="35">
        <f t="shared" si="15"/>
        <v>0</v>
      </c>
      <c r="M114" s="32">
        <f t="shared" si="22"/>
        <v>0</v>
      </c>
      <c r="N114" s="27">
        <f t="shared" si="16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v>3</v>
      </c>
      <c r="D115" s="45">
        <v>14610</v>
      </c>
      <c r="E115" s="31">
        <f t="shared" si="13"/>
        <v>4870</v>
      </c>
      <c r="F115" s="31">
        <f t="shared" si="18"/>
        <v>4870</v>
      </c>
      <c r="G115" s="32"/>
      <c r="H115" s="27"/>
      <c r="I115" s="32">
        <f t="shared" si="17"/>
        <v>0</v>
      </c>
      <c r="J115" s="33">
        <f t="shared" si="19"/>
        <v>1</v>
      </c>
      <c r="K115" s="27">
        <f t="shared" si="14"/>
        <v>4870</v>
      </c>
      <c r="L115" s="35">
        <f t="shared" si="15"/>
        <v>4870</v>
      </c>
      <c r="M115" s="32">
        <f t="shared" si="22"/>
        <v>2</v>
      </c>
      <c r="N115" s="27">
        <f t="shared" si="16"/>
        <v>9740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v>8</v>
      </c>
      <c r="D116" s="45">
        <v>27433.52</v>
      </c>
      <c r="E116" s="31">
        <f t="shared" si="13"/>
        <v>3429.19</v>
      </c>
      <c r="F116" s="31">
        <f t="shared" si="18"/>
        <v>3429.19</v>
      </c>
      <c r="G116" s="32"/>
      <c r="H116" s="27"/>
      <c r="I116" s="32">
        <f t="shared" si="17"/>
        <v>0</v>
      </c>
      <c r="J116" s="33">
        <f t="shared" si="19"/>
        <v>6</v>
      </c>
      <c r="K116" s="27">
        <f t="shared" si="14"/>
        <v>20575.14</v>
      </c>
      <c r="L116" s="35">
        <f t="shared" si="15"/>
        <v>3429.19</v>
      </c>
      <c r="M116" s="32">
        <f t="shared" si="22"/>
        <v>2</v>
      </c>
      <c r="N116" s="27">
        <f t="shared" si="16"/>
        <v>6858.38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v>0</v>
      </c>
      <c r="D117" s="45">
        <v>0</v>
      </c>
      <c r="E117" s="31">
        <f t="shared" si="13"/>
        <v>0</v>
      </c>
      <c r="F117" s="31">
        <f t="shared" si="18"/>
        <v>0</v>
      </c>
      <c r="G117" s="32"/>
      <c r="H117" s="27"/>
      <c r="I117" s="32">
        <f t="shared" si="17"/>
        <v>0</v>
      </c>
      <c r="J117" s="33">
        <f t="shared" si="19"/>
        <v>0</v>
      </c>
      <c r="K117" s="27">
        <f t="shared" si="14"/>
        <v>0</v>
      </c>
      <c r="L117" s="35">
        <f t="shared" si="15"/>
        <v>0</v>
      </c>
      <c r="M117" s="32">
        <f t="shared" si="22"/>
        <v>0</v>
      </c>
      <c r="N117" s="27">
        <f t="shared" si="16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v>0</v>
      </c>
      <c r="D118" s="45">
        <v>0</v>
      </c>
      <c r="E118" s="31">
        <f t="shared" si="13"/>
        <v>0</v>
      </c>
      <c r="F118" s="31">
        <f t="shared" si="18"/>
        <v>2666.6666666666665</v>
      </c>
      <c r="G118" s="32">
        <v>24</v>
      </c>
      <c r="H118" s="27">
        <v>64000</v>
      </c>
      <c r="I118" s="32">
        <f t="shared" si="17"/>
        <v>2666.6666666666665</v>
      </c>
      <c r="J118" s="33">
        <f t="shared" si="19"/>
        <v>9</v>
      </c>
      <c r="K118" s="27">
        <f t="shared" si="14"/>
        <v>24000</v>
      </c>
      <c r="L118" s="35">
        <f t="shared" si="15"/>
        <v>2666.6666666666665</v>
      </c>
      <c r="M118" s="32">
        <f t="shared" si="22"/>
        <v>15</v>
      </c>
      <c r="N118" s="27">
        <f t="shared" si="16"/>
        <v>40000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v>6</v>
      </c>
      <c r="D119" s="45">
        <v>43750</v>
      </c>
      <c r="E119" s="31">
        <f t="shared" si="13"/>
        <v>7291.666666666667</v>
      </c>
      <c r="F119" s="31">
        <f t="shared" si="18"/>
        <v>7291.666666666667</v>
      </c>
      <c r="G119" s="32">
        <v>36</v>
      </c>
      <c r="H119" s="27">
        <v>175000</v>
      </c>
      <c r="I119" s="32">
        <f t="shared" si="17"/>
        <v>4861.1111111111113</v>
      </c>
      <c r="J119" s="33">
        <f t="shared" si="19"/>
        <v>30</v>
      </c>
      <c r="K119" s="27">
        <f t="shared" si="14"/>
        <v>156250</v>
      </c>
      <c r="L119" s="35">
        <f t="shared" si="15"/>
        <v>5208.333333333333</v>
      </c>
      <c r="M119" s="32">
        <f t="shared" si="22"/>
        <v>12</v>
      </c>
      <c r="N119" s="27">
        <f t="shared" si="16"/>
        <v>62500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v>0</v>
      </c>
      <c r="D120" s="45">
        <v>0</v>
      </c>
      <c r="E120" s="31">
        <f t="shared" si="13"/>
        <v>0</v>
      </c>
      <c r="F120" s="31">
        <f t="shared" si="18"/>
        <v>32333.333333333332</v>
      </c>
      <c r="G120" s="32">
        <v>6</v>
      </c>
      <c r="H120" s="27">
        <v>194000</v>
      </c>
      <c r="I120" s="32">
        <f t="shared" si="17"/>
        <v>32333.333333333332</v>
      </c>
      <c r="J120" s="33">
        <f t="shared" si="19"/>
        <v>-3</v>
      </c>
      <c r="K120" s="27">
        <f t="shared" si="14"/>
        <v>-97000</v>
      </c>
      <c r="L120" s="35">
        <f t="shared" si="15"/>
        <v>32333.333333333332</v>
      </c>
      <c r="M120" s="32">
        <f t="shared" si="22"/>
        <v>9</v>
      </c>
      <c r="N120" s="27">
        <f t="shared" si="16"/>
        <v>291000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v>3</v>
      </c>
      <c r="D121" s="45">
        <v>42500</v>
      </c>
      <c r="E121" s="31">
        <f t="shared" si="13"/>
        <v>14166.666666666666</v>
      </c>
      <c r="F121" s="31">
        <f t="shared" si="18"/>
        <v>14166.666666666666</v>
      </c>
      <c r="G121" s="32"/>
      <c r="H121" s="27"/>
      <c r="I121" s="32">
        <f t="shared" si="17"/>
        <v>0</v>
      </c>
      <c r="J121" s="33">
        <f t="shared" si="19"/>
        <v>2</v>
      </c>
      <c r="K121" s="27">
        <f t="shared" si="14"/>
        <v>28333.333333333332</v>
      </c>
      <c r="L121" s="35">
        <f t="shared" si="15"/>
        <v>14166.666666666666</v>
      </c>
      <c r="M121" s="32">
        <f t="shared" si="22"/>
        <v>1</v>
      </c>
      <c r="N121" s="27">
        <f t="shared" si="16"/>
        <v>14166.666666666666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v>10</v>
      </c>
      <c r="D122" s="45">
        <v>158333.1</v>
      </c>
      <c r="E122" s="31">
        <f t="shared" si="13"/>
        <v>15833.310000000001</v>
      </c>
      <c r="F122" s="31">
        <f t="shared" si="18"/>
        <v>15833.310000000001</v>
      </c>
      <c r="G122" s="32"/>
      <c r="H122" s="27"/>
      <c r="I122" s="32">
        <f t="shared" si="17"/>
        <v>0</v>
      </c>
      <c r="J122" s="33">
        <f t="shared" si="19"/>
        <v>4</v>
      </c>
      <c r="K122" s="27">
        <f t="shared" si="14"/>
        <v>63333.240000000005</v>
      </c>
      <c r="L122" s="35">
        <f t="shared" si="15"/>
        <v>15833.310000000001</v>
      </c>
      <c r="M122" s="32">
        <f t="shared" si="22"/>
        <v>6</v>
      </c>
      <c r="N122" s="27">
        <f t="shared" si="16"/>
        <v>94999.860000000015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v>1</v>
      </c>
      <c r="D123" s="45">
        <v>4879.1764705882351</v>
      </c>
      <c r="E123" s="31">
        <f t="shared" si="13"/>
        <v>4879.1764705882351</v>
      </c>
      <c r="F123" s="31">
        <f t="shared" si="18"/>
        <v>4879.1764705882351</v>
      </c>
      <c r="G123" s="32"/>
      <c r="H123" s="27"/>
      <c r="I123" s="32">
        <f t="shared" si="17"/>
        <v>0</v>
      </c>
      <c r="J123" s="33">
        <f t="shared" si="19"/>
        <v>1</v>
      </c>
      <c r="K123" s="27">
        <f t="shared" si="14"/>
        <v>4879.1764705882351</v>
      </c>
      <c r="L123" s="35">
        <f t="shared" si="15"/>
        <v>4879.1764705882351</v>
      </c>
      <c r="M123" s="32">
        <f t="shared" si="22"/>
        <v>0</v>
      </c>
      <c r="N123" s="27">
        <f t="shared" si="16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v>8</v>
      </c>
      <c r="D124" s="45">
        <v>35518.6</v>
      </c>
      <c r="E124" s="31">
        <f t="shared" si="13"/>
        <v>4439.8249999999998</v>
      </c>
      <c r="F124" s="31">
        <f t="shared" si="18"/>
        <v>4439.8249999999998</v>
      </c>
      <c r="G124" s="33"/>
      <c r="H124" s="27"/>
      <c r="I124" s="32">
        <f t="shared" si="17"/>
        <v>0</v>
      </c>
      <c r="J124" s="33">
        <f t="shared" si="19"/>
        <v>0</v>
      </c>
      <c r="K124" s="27">
        <f t="shared" si="14"/>
        <v>0</v>
      </c>
      <c r="L124" s="35">
        <f t="shared" si="15"/>
        <v>4439.8249999999998</v>
      </c>
      <c r="M124" s="32">
        <f t="shared" si="22"/>
        <v>8</v>
      </c>
      <c r="N124" s="27">
        <f t="shared" si="16"/>
        <v>35518.6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v>7</v>
      </c>
      <c r="D125" s="45">
        <v>31078.774999999998</v>
      </c>
      <c r="E125" s="31">
        <f t="shared" si="13"/>
        <v>4439.8249999999998</v>
      </c>
      <c r="F125" s="31">
        <f t="shared" si="18"/>
        <v>4439.8249999999998</v>
      </c>
      <c r="G125" s="33"/>
      <c r="H125" s="27"/>
      <c r="I125" s="32">
        <f t="shared" si="17"/>
        <v>0</v>
      </c>
      <c r="J125" s="33">
        <f t="shared" si="19"/>
        <v>0</v>
      </c>
      <c r="K125" s="27">
        <f t="shared" si="14"/>
        <v>0</v>
      </c>
      <c r="L125" s="35">
        <f t="shared" si="15"/>
        <v>4439.8249999999998</v>
      </c>
      <c r="M125" s="32">
        <f t="shared" si="22"/>
        <v>7</v>
      </c>
      <c r="N125" s="27">
        <f t="shared" si="16"/>
        <v>31078.774999999998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v>0</v>
      </c>
      <c r="D126" s="45">
        <v>0</v>
      </c>
      <c r="E126" s="31">
        <f t="shared" si="13"/>
        <v>0</v>
      </c>
      <c r="F126" s="31">
        <f t="shared" si="18"/>
        <v>0</v>
      </c>
      <c r="G126" s="33"/>
      <c r="H126" s="27"/>
      <c r="I126" s="32">
        <f t="shared" si="17"/>
        <v>0</v>
      </c>
      <c r="J126" s="33">
        <f t="shared" si="19"/>
        <v>0</v>
      </c>
      <c r="K126" s="27">
        <f t="shared" si="14"/>
        <v>0</v>
      </c>
      <c r="L126" s="35">
        <f t="shared" si="15"/>
        <v>0</v>
      </c>
      <c r="M126" s="32">
        <f t="shared" si="22"/>
        <v>0</v>
      </c>
      <c r="N126" s="27">
        <f t="shared" si="16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v>9</v>
      </c>
      <c r="D127" s="45">
        <v>39958.424999999996</v>
      </c>
      <c r="E127" s="31">
        <f t="shared" si="13"/>
        <v>4439.8249999999998</v>
      </c>
      <c r="F127" s="31">
        <f t="shared" si="18"/>
        <v>4439.8249999999998</v>
      </c>
      <c r="G127" s="33"/>
      <c r="H127" s="27"/>
      <c r="I127" s="32">
        <f t="shared" si="17"/>
        <v>0</v>
      </c>
      <c r="J127" s="33">
        <f t="shared" si="19"/>
        <v>0</v>
      </c>
      <c r="K127" s="27">
        <f t="shared" si="14"/>
        <v>0</v>
      </c>
      <c r="L127" s="35">
        <f t="shared" si="15"/>
        <v>4439.8249999999998</v>
      </c>
      <c r="M127" s="32">
        <f t="shared" si="22"/>
        <v>9</v>
      </c>
      <c r="N127" s="27">
        <f t="shared" si="16"/>
        <v>39958.424999999996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v>12</v>
      </c>
      <c r="D128" s="45">
        <v>53277.899999999994</v>
      </c>
      <c r="E128" s="31">
        <f t="shared" si="13"/>
        <v>4439.8249999999998</v>
      </c>
      <c r="F128" s="31">
        <f t="shared" si="18"/>
        <v>4439.8249999999998</v>
      </c>
      <c r="G128" s="33"/>
      <c r="H128" s="27"/>
      <c r="I128" s="32">
        <f t="shared" si="17"/>
        <v>0</v>
      </c>
      <c r="J128" s="33">
        <f t="shared" si="19"/>
        <v>0</v>
      </c>
      <c r="K128" s="27">
        <f t="shared" si="14"/>
        <v>0</v>
      </c>
      <c r="L128" s="35">
        <f t="shared" si="15"/>
        <v>4439.8249999999998</v>
      </c>
      <c r="M128" s="32">
        <f t="shared" si="22"/>
        <v>12</v>
      </c>
      <c r="N128" s="27">
        <f t="shared" si="16"/>
        <v>53277.899999999994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v>2</v>
      </c>
      <c r="D129" s="45">
        <v>8879.65</v>
      </c>
      <c r="E129" s="31">
        <f t="shared" si="13"/>
        <v>4439.8249999999998</v>
      </c>
      <c r="F129" s="31">
        <f t="shared" si="18"/>
        <v>4439.8249999999998</v>
      </c>
      <c r="G129" s="33"/>
      <c r="H129" s="27"/>
      <c r="I129" s="32">
        <f t="shared" si="17"/>
        <v>0</v>
      </c>
      <c r="J129" s="33">
        <f t="shared" si="19"/>
        <v>0</v>
      </c>
      <c r="K129" s="27">
        <f t="shared" si="14"/>
        <v>0</v>
      </c>
      <c r="L129" s="35">
        <f t="shared" si="15"/>
        <v>4439.8249999999998</v>
      </c>
      <c r="M129" s="32">
        <f t="shared" si="22"/>
        <v>2</v>
      </c>
      <c r="N129" s="27">
        <f t="shared" si="16"/>
        <v>8879.65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v>0</v>
      </c>
      <c r="D130" s="45">
        <v>0</v>
      </c>
      <c r="E130" s="31">
        <f t="shared" si="13"/>
        <v>0</v>
      </c>
      <c r="F130" s="31">
        <f t="shared" si="18"/>
        <v>0</v>
      </c>
      <c r="G130" s="32"/>
      <c r="H130" s="27"/>
      <c r="I130" s="32">
        <f t="shared" si="17"/>
        <v>0</v>
      </c>
      <c r="J130" s="33">
        <f t="shared" si="19"/>
        <v>0</v>
      </c>
      <c r="K130" s="27">
        <f t="shared" si="14"/>
        <v>0</v>
      </c>
      <c r="L130" s="35">
        <f t="shared" si="15"/>
        <v>0</v>
      </c>
      <c r="M130" s="32">
        <f t="shared" si="22"/>
        <v>0</v>
      </c>
      <c r="N130" s="27">
        <f t="shared" si="16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v>3</v>
      </c>
      <c r="D131" s="45">
        <v>69999.930000000008</v>
      </c>
      <c r="E131" s="31">
        <f t="shared" si="13"/>
        <v>23333.31</v>
      </c>
      <c r="F131" s="31">
        <f t="shared" si="18"/>
        <v>23333.31</v>
      </c>
      <c r="G131" s="32"/>
      <c r="H131" s="27"/>
      <c r="I131" s="32">
        <f t="shared" si="17"/>
        <v>0</v>
      </c>
      <c r="J131" s="33">
        <f t="shared" si="19"/>
        <v>3</v>
      </c>
      <c r="K131" s="27">
        <f t="shared" si="14"/>
        <v>69999.930000000008</v>
      </c>
      <c r="L131" s="35">
        <f t="shared" si="15"/>
        <v>23333.31</v>
      </c>
      <c r="M131" s="32">
        <f t="shared" si="22"/>
        <v>0</v>
      </c>
      <c r="N131" s="27">
        <f t="shared" si="16"/>
        <v>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v>1</v>
      </c>
      <c r="D132" s="45">
        <v>23333.31</v>
      </c>
      <c r="E132" s="31">
        <f t="shared" si="13"/>
        <v>23333.31</v>
      </c>
      <c r="F132" s="31">
        <f t="shared" si="18"/>
        <v>23333.31</v>
      </c>
      <c r="G132" s="32"/>
      <c r="H132" s="27"/>
      <c r="I132" s="32">
        <f t="shared" si="17"/>
        <v>0</v>
      </c>
      <c r="J132" s="33">
        <f t="shared" si="19"/>
        <v>-5</v>
      </c>
      <c r="K132" s="27">
        <f t="shared" si="14"/>
        <v>-116666.55</v>
      </c>
      <c r="L132" s="35">
        <f t="shared" si="15"/>
        <v>23333.31</v>
      </c>
      <c r="M132" s="32">
        <f t="shared" si="22"/>
        <v>6</v>
      </c>
      <c r="N132" s="27">
        <f t="shared" si="16"/>
        <v>139999.86000000002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v>4</v>
      </c>
      <c r="D133" s="45">
        <v>1199500</v>
      </c>
      <c r="E133" s="31">
        <f t="shared" si="13"/>
        <v>299875</v>
      </c>
      <c r="F133" s="31">
        <f t="shared" si="18"/>
        <v>299875</v>
      </c>
      <c r="G133" s="32"/>
      <c r="H133" s="27"/>
      <c r="I133" s="32">
        <f t="shared" si="17"/>
        <v>0</v>
      </c>
      <c r="J133" s="33">
        <f t="shared" si="19"/>
        <v>2</v>
      </c>
      <c r="K133" s="27">
        <f t="shared" si="14"/>
        <v>599750</v>
      </c>
      <c r="L133" s="35">
        <f t="shared" si="15"/>
        <v>299875</v>
      </c>
      <c r="M133" s="32">
        <f t="shared" si="22"/>
        <v>2</v>
      </c>
      <c r="N133" s="27">
        <f t="shared" si="16"/>
        <v>599750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v>96</v>
      </c>
      <c r="D134" s="45">
        <v>941364.70588235301</v>
      </c>
      <c r="E134" s="31">
        <f t="shared" si="13"/>
        <v>9805.8823529411766</v>
      </c>
      <c r="F134" s="31">
        <f t="shared" si="18"/>
        <v>9805.8823529411766</v>
      </c>
      <c r="G134" s="32"/>
      <c r="H134" s="27"/>
      <c r="I134" s="32">
        <f t="shared" si="17"/>
        <v>0</v>
      </c>
      <c r="J134" s="33">
        <f t="shared" si="19"/>
        <v>16</v>
      </c>
      <c r="K134" s="27">
        <f t="shared" si="14"/>
        <v>156894.11764705883</v>
      </c>
      <c r="L134" s="35">
        <f t="shared" si="15"/>
        <v>9805.8823529411766</v>
      </c>
      <c r="M134" s="32">
        <f t="shared" si="22"/>
        <v>80</v>
      </c>
      <c r="N134" s="27">
        <f t="shared" si="16"/>
        <v>784470.5882352941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v>5</v>
      </c>
      <c r="D135" s="45">
        <v>32500</v>
      </c>
      <c r="E135" s="31">
        <f t="shared" si="13"/>
        <v>6500</v>
      </c>
      <c r="F135" s="31">
        <f t="shared" si="18"/>
        <v>6500</v>
      </c>
      <c r="G135" s="32"/>
      <c r="H135" s="27"/>
      <c r="I135" s="32">
        <f t="shared" si="17"/>
        <v>0</v>
      </c>
      <c r="J135" s="33">
        <f t="shared" si="19"/>
        <v>4</v>
      </c>
      <c r="K135" s="27">
        <f t="shared" si="14"/>
        <v>26000</v>
      </c>
      <c r="L135" s="35">
        <f t="shared" si="15"/>
        <v>6500</v>
      </c>
      <c r="M135" s="32">
        <f t="shared" si="22"/>
        <v>1</v>
      </c>
      <c r="N135" s="27">
        <f t="shared" si="16"/>
        <v>6500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v>5</v>
      </c>
      <c r="D136" s="45">
        <v>28750</v>
      </c>
      <c r="E136" s="31">
        <f t="shared" si="13"/>
        <v>5750</v>
      </c>
      <c r="F136" s="31">
        <f t="shared" si="18"/>
        <v>5750</v>
      </c>
      <c r="G136" s="32"/>
      <c r="H136" s="27"/>
      <c r="I136" s="32">
        <f t="shared" si="17"/>
        <v>0</v>
      </c>
      <c r="J136" s="33">
        <f t="shared" si="19"/>
        <v>0</v>
      </c>
      <c r="K136" s="27">
        <f t="shared" si="14"/>
        <v>0</v>
      </c>
      <c r="L136" s="35">
        <f t="shared" si="15"/>
        <v>5750</v>
      </c>
      <c r="M136" s="32">
        <f t="shared" si="22"/>
        <v>5</v>
      </c>
      <c r="N136" s="27">
        <f t="shared" si="16"/>
        <v>28750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v>4</v>
      </c>
      <c r="D137" s="45">
        <v>23000</v>
      </c>
      <c r="E137" s="31">
        <f t="shared" si="13"/>
        <v>5750</v>
      </c>
      <c r="F137" s="31">
        <f t="shared" si="18"/>
        <v>5750</v>
      </c>
      <c r="G137" s="32"/>
      <c r="H137" s="27"/>
      <c r="I137" s="32">
        <f t="shared" si="17"/>
        <v>0</v>
      </c>
      <c r="J137" s="33">
        <f t="shared" si="19"/>
        <v>1</v>
      </c>
      <c r="K137" s="27">
        <f t="shared" si="14"/>
        <v>5750</v>
      </c>
      <c r="L137" s="35">
        <f t="shared" si="15"/>
        <v>5750</v>
      </c>
      <c r="M137" s="32">
        <f t="shared" si="22"/>
        <v>3</v>
      </c>
      <c r="N137" s="27">
        <f t="shared" si="16"/>
        <v>17250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v>0</v>
      </c>
      <c r="D138" s="45">
        <v>0</v>
      </c>
      <c r="E138" s="31">
        <f t="shared" si="13"/>
        <v>0</v>
      </c>
      <c r="F138" s="31">
        <f t="shared" si="18"/>
        <v>0</v>
      </c>
      <c r="G138" s="32"/>
      <c r="H138" s="27"/>
      <c r="I138" s="32">
        <f t="shared" si="17"/>
        <v>0</v>
      </c>
      <c r="J138" s="33">
        <f t="shared" si="19"/>
        <v>0</v>
      </c>
      <c r="K138" s="27">
        <f t="shared" si="14"/>
        <v>0</v>
      </c>
      <c r="L138" s="35">
        <f t="shared" si="15"/>
        <v>0</v>
      </c>
      <c r="M138" s="32">
        <f t="shared" si="22"/>
        <v>0</v>
      </c>
      <c r="N138" s="27">
        <f t="shared" si="16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v>0</v>
      </c>
      <c r="D139" s="45">
        <v>0</v>
      </c>
      <c r="E139" s="31">
        <f t="shared" si="13"/>
        <v>0</v>
      </c>
      <c r="F139" s="31">
        <f t="shared" si="18"/>
        <v>0</v>
      </c>
      <c r="G139" s="32"/>
      <c r="H139" s="27"/>
      <c r="I139" s="32">
        <f t="shared" si="17"/>
        <v>0</v>
      </c>
      <c r="J139" s="33">
        <f t="shared" si="19"/>
        <v>0</v>
      </c>
      <c r="K139" s="27">
        <f t="shared" si="14"/>
        <v>0</v>
      </c>
      <c r="L139" s="35">
        <f t="shared" si="15"/>
        <v>0</v>
      </c>
      <c r="M139" s="32">
        <f t="shared" si="22"/>
        <v>0</v>
      </c>
      <c r="N139" s="27">
        <f t="shared" si="16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v>12</v>
      </c>
      <c r="D140" s="45">
        <v>150000</v>
      </c>
      <c r="E140" s="31">
        <f t="shared" si="13"/>
        <v>12500</v>
      </c>
      <c r="F140" s="31">
        <f t="shared" si="18"/>
        <v>12500</v>
      </c>
      <c r="G140" s="32"/>
      <c r="H140" s="27"/>
      <c r="I140" s="32">
        <f t="shared" si="17"/>
        <v>0</v>
      </c>
      <c r="J140" s="33">
        <f t="shared" si="19"/>
        <v>4</v>
      </c>
      <c r="K140" s="27">
        <f t="shared" si="14"/>
        <v>50000</v>
      </c>
      <c r="L140" s="35">
        <f t="shared" si="15"/>
        <v>12500</v>
      </c>
      <c r="M140" s="32">
        <f t="shared" si="22"/>
        <v>8</v>
      </c>
      <c r="N140" s="27">
        <f t="shared" si="16"/>
        <v>100000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v>4</v>
      </c>
      <c r="D141" s="45">
        <v>50833.5</v>
      </c>
      <c r="E141" s="31">
        <f t="shared" si="13"/>
        <v>12708.375</v>
      </c>
      <c r="F141" s="31">
        <f t="shared" si="18"/>
        <v>12708.375</v>
      </c>
      <c r="G141" s="32"/>
      <c r="H141" s="27"/>
      <c r="I141" s="32">
        <f t="shared" si="17"/>
        <v>0</v>
      </c>
      <c r="J141" s="33">
        <f t="shared" si="19"/>
        <v>0</v>
      </c>
      <c r="K141" s="27">
        <f t="shared" si="14"/>
        <v>0</v>
      </c>
      <c r="L141" s="35">
        <f t="shared" si="15"/>
        <v>12708.375</v>
      </c>
      <c r="M141" s="32">
        <f t="shared" si="22"/>
        <v>4</v>
      </c>
      <c r="N141" s="27">
        <f t="shared" si="16"/>
        <v>50833.5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v>2</v>
      </c>
      <c r="D142" s="45">
        <v>51666.8</v>
      </c>
      <c r="E142" s="31">
        <f t="shared" ref="E142:E205" si="23">IF(C142&gt;0,D142/C142,0)</f>
        <v>25833.4</v>
      </c>
      <c r="F142" s="31">
        <f t="shared" si="18"/>
        <v>25833.4</v>
      </c>
      <c r="G142" s="32"/>
      <c r="H142" s="27"/>
      <c r="I142" s="32">
        <f t="shared" si="17"/>
        <v>0</v>
      </c>
      <c r="J142" s="33">
        <f t="shared" si="19"/>
        <v>0</v>
      </c>
      <c r="K142" s="27">
        <f t="shared" ref="K142:K205" si="24">J142*L142</f>
        <v>0</v>
      </c>
      <c r="L142" s="35">
        <f t="shared" ref="L142:L205" si="25">IF(G142&gt;0,(D142+H142)/(C142+G142),F142)</f>
        <v>25833.4</v>
      </c>
      <c r="M142" s="32">
        <f t="shared" si="22"/>
        <v>2</v>
      </c>
      <c r="N142" s="27">
        <f t="shared" ref="N142:N205" si="26">M142*L142</f>
        <v>51666.8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v>1</v>
      </c>
      <c r="D143" s="45">
        <v>25833.4</v>
      </c>
      <c r="E143" s="31">
        <f t="shared" si="23"/>
        <v>25833.4</v>
      </c>
      <c r="F143" s="31">
        <f t="shared" si="18"/>
        <v>25833.4</v>
      </c>
      <c r="G143" s="32"/>
      <c r="H143" s="27"/>
      <c r="I143" s="32">
        <f t="shared" ref="I143:I206" si="27">IF(G143&gt;0,H143/G143,0)</f>
        <v>0</v>
      </c>
      <c r="J143" s="33">
        <f t="shared" si="19"/>
        <v>0</v>
      </c>
      <c r="K143" s="27">
        <f t="shared" si="24"/>
        <v>0</v>
      </c>
      <c r="L143" s="35">
        <f t="shared" si="25"/>
        <v>25833.4</v>
      </c>
      <c r="M143" s="32">
        <f t="shared" si="22"/>
        <v>1</v>
      </c>
      <c r="N143" s="27">
        <f t="shared" si="26"/>
        <v>25833.4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v>1</v>
      </c>
      <c r="D144" s="45">
        <v>25833.4</v>
      </c>
      <c r="E144" s="31">
        <f t="shared" si="23"/>
        <v>25833.4</v>
      </c>
      <c r="F144" s="31">
        <f t="shared" ref="F144:F207" si="28">IF(C144&gt;0,E144,I144)</f>
        <v>25833.4</v>
      </c>
      <c r="G144" s="32"/>
      <c r="H144" s="27"/>
      <c r="I144" s="32">
        <f t="shared" si="27"/>
        <v>0</v>
      </c>
      <c r="J144" s="33">
        <f t="shared" ref="J144:J207" si="29">C144+G144-M144</f>
        <v>0</v>
      </c>
      <c r="K144" s="27">
        <f t="shared" si="24"/>
        <v>0</v>
      </c>
      <c r="L144" s="35">
        <f t="shared" si="25"/>
        <v>25833.4</v>
      </c>
      <c r="M144" s="32">
        <f t="shared" si="22"/>
        <v>1</v>
      </c>
      <c r="N144" s="27">
        <f t="shared" si="26"/>
        <v>25833.4</v>
      </c>
      <c r="Q144" s="9"/>
    </row>
    <row r="145" spans="1:17" ht="15" customHeight="1" x14ac:dyDescent="0.25">
      <c r="A145" s="28">
        <v>134</v>
      </c>
      <c r="B145" s="29" t="s">
        <v>132</v>
      </c>
      <c r="C145" s="30">
        <v>0</v>
      </c>
      <c r="D145" s="45">
        <v>0</v>
      </c>
      <c r="E145" s="31">
        <f t="shared" si="23"/>
        <v>0</v>
      </c>
      <c r="F145" s="31">
        <f t="shared" si="28"/>
        <v>22250</v>
      </c>
      <c r="G145" s="32">
        <v>2</v>
      </c>
      <c r="H145" s="27">
        <v>44500</v>
      </c>
      <c r="I145" s="32">
        <f t="shared" si="27"/>
        <v>22250</v>
      </c>
      <c r="J145" s="33">
        <f t="shared" si="29"/>
        <v>2</v>
      </c>
      <c r="K145" s="27">
        <f t="shared" si="24"/>
        <v>44500</v>
      </c>
      <c r="L145" s="35">
        <f t="shared" si="25"/>
        <v>22250</v>
      </c>
      <c r="M145" s="32">
        <f t="shared" si="22"/>
        <v>0</v>
      </c>
      <c r="N145" s="27">
        <f t="shared" si="26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v>6</v>
      </c>
      <c r="D146" s="45">
        <v>54108</v>
      </c>
      <c r="E146" s="31">
        <f t="shared" si="23"/>
        <v>9018</v>
      </c>
      <c r="F146" s="31">
        <f t="shared" si="28"/>
        <v>9018</v>
      </c>
      <c r="G146" s="32"/>
      <c r="H146" s="27"/>
      <c r="I146" s="32">
        <f t="shared" si="27"/>
        <v>0</v>
      </c>
      <c r="J146" s="33">
        <f t="shared" si="29"/>
        <v>0</v>
      </c>
      <c r="K146" s="27">
        <f t="shared" si="24"/>
        <v>0</v>
      </c>
      <c r="L146" s="35">
        <f t="shared" si="25"/>
        <v>9018</v>
      </c>
      <c r="M146" s="32">
        <f t="shared" si="22"/>
        <v>6</v>
      </c>
      <c r="N146" s="27">
        <f t="shared" si="26"/>
        <v>54108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v>23</v>
      </c>
      <c r="D147" s="45">
        <v>207414</v>
      </c>
      <c r="E147" s="31">
        <f t="shared" si="23"/>
        <v>9018</v>
      </c>
      <c r="F147" s="31">
        <f t="shared" si="28"/>
        <v>9018</v>
      </c>
      <c r="G147" s="32"/>
      <c r="H147" s="27"/>
      <c r="I147" s="32">
        <f t="shared" si="27"/>
        <v>0</v>
      </c>
      <c r="J147" s="33">
        <f t="shared" si="29"/>
        <v>1</v>
      </c>
      <c r="K147" s="27">
        <f t="shared" si="24"/>
        <v>9018</v>
      </c>
      <c r="L147" s="35">
        <f t="shared" si="25"/>
        <v>9018</v>
      </c>
      <c r="M147" s="32">
        <f t="shared" si="22"/>
        <v>22</v>
      </c>
      <c r="N147" s="27">
        <f t="shared" si="26"/>
        <v>198396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v>6</v>
      </c>
      <c r="D148" s="45">
        <v>493200</v>
      </c>
      <c r="E148" s="31">
        <f t="shared" si="23"/>
        <v>82200</v>
      </c>
      <c r="F148" s="31">
        <f t="shared" si="28"/>
        <v>82200</v>
      </c>
      <c r="G148" s="32"/>
      <c r="H148" s="27"/>
      <c r="I148" s="32">
        <f t="shared" si="27"/>
        <v>0</v>
      </c>
      <c r="J148" s="33">
        <f t="shared" si="29"/>
        <v>2</v>
      </c>
      <c r="K148" s="27">
        <f t="shared" si="24"/>
        <v>164400</v>
      </c>
      <c r="L148" s="35">
        <f t="shared" si="25"/>
        <v>82200</v>
      </c>
      <c r="M148" s="32">
        <f t="shared" si="22"/>
        <v>4</v>
      </c>
      <c r="N148" s="27">
        <f t="shared" si="26"/>
        <v>328800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v>22</v>
      </c>
      <c r="D149" s="45">
        <v>1650000</v>
      </c>
      <c r="E149" s="31">
        <f t="shared" si="23"/>
        <v>75000</v>
      </c>
      <c r="F149" s="31">
        <f t="shared" si="28"/>
        <v>75000</v>
      </c>
      <c r="G149" s="32"/>
      <c r="H149" s="27"/>
      <c r="I149" s="32">
        <f t="shared" si="27"/>
        <v>0</v>
      </c>
      <c r="J149" s="33">
        <f t="shared" si="29"/>
        <v>1</v>
      </c>
      <c r="K149" s="27">
        <f t="shared" si="24"/>
        <v>75000</v>
      </c>
      <c r="L149" s="35">
        <f t="shared" si="25"/>
        <v>75000</v>
      </c>
      <c r="M149" s="32">
        <f t="shared" si="22"/>
        <v>21</v>
      </c>
      <c r="N149" s="27">
        <f t="shared" si="26"/>
        <v>1575000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v>4</v>
      </c>
      <c r="D150" s="45">
        <v>49488</v>
      </c>
      <c r="E150" s="31">
        <f t="shared" si="23"/>
        <v>12372</v>
      </c>
      <c r="F150" s="31">
        <f t="shared" si="28"/>
        <v>12372</v>
      </c>
      <c r="G150" s="32"/>
      <c r="H150" s="27"/>
      <c r="I150" s="32">
        <f t="shared" si="27"/>
        <v>0</v>
      </c>
      <c r="J150" s="33">
        <f t="shared" si="29"/>
        <v>1</v>
      </c>
      <c r="K150" s="27">
        <f t="shared" si="24"/>
        <v>12372</v>
      </c>
      <c r="L150" s="35">
        <f t="shared" si="25"/>
        <v>12372</v>
      </c>
      <c r="M150" s="32">
        <f t="shared" si="22"/>
        <v>3</v>
      </c>
      <c r="N150" s="27">
        <f t="shared" si="26"/>
        <v>37116</v>
      </c>
      <c r="Q150" s="9"/>
    </row>
    <row r="151" spans="1:17" ht="15" customHeight="1" x14ac:dyDescent="0.25">
      <c r="A151" s="28">
        <v>140</v>
      </c>
      <c r="B151" s="29" t="s">
        <v>138</v>
      </c>
      <c r="C151" s="30">
        <v>0</v>
      </c>
      <c r="D151" s="45">
        <v>0</v>
      </c>
      <c r="E151" s="31">
        <f t="shared" si="23"/>
        <v>0</v>
      </c>
      <c r="F151" s="31">
        <f t="shared" si="28"/>
        <v>0</v>
      </c>
      <c r="G151" s="32"/>
      <c r="H151" s="27"/>
      <c r="I151" s="32">
        <f t="shared" si="27"/>
        <v>0</v>
      </c>
      <c r="J151" s="33">
        <f t="shared" si="29"/>
        <v>0</v>
      </c>
      <c r="K151" s="27">
        <f t="shared" si="24"/>
        <v>0</v>
      </c>
      <c r="L151" s="35">
        <f t="shared" si="25"/>
        <v>0</v>
      </c>
      <c r="M151" s="32">
        <f t="shared" si="22"/>
        <v>0</v>
      </c>
      <c r="N151" s="27">
        <f t="shared" si="26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v>0</v>
      </c>
      <c r="D152" s="45">
        <v>0</v>
      </c>
      <c r="E152" s="31">
        <f t="shared" si="23"/>
        <v>0</v>
      </c>
      <c r="F152" s="31">
        <f t="shared" si="28"/>
        <v>10666.666666666666</v>
      </c>
      <c r="G152" s="32">
        <v>30</v>
      </c>
      <c r="H152" s="27">
        <v>320000</v>
      </c>
      <c r="I152" s="32">
        <f t="shared" si="27"/>
        <v>10666.666666666666</v>
      </c>
      <c r="J152" s="33">
        <f t="shared" si="29"/>
        <v>18</v>
      </c>
      <c r="K152" s="27">
        <f t="shared" si="24"/>
        <v>192000</v>
      </c>
      <c r="L152" s="35">
        <f t="shared" si="25"/>
        <v>10666.666666666666</v>
      </c>
      <c r="M152" s="32">
        <f t="shared" si="22"/>
        <v>12</v>
      </c>
      <c r="N152" s="27">
        <f t="shared" si="26"/>
        <v>128000</v>
      </c>
      <c r="Q152" s="9"/>
    </row>
    <row r="153" spans="1:17" ht="15" customHeight="1" x14ac:dyDescent="0.25">
      <c r="A153" s="28">
        <v>142</v>
      </c>
      <c r="B153" s="29" t="s">
        <v>140</v>
      </c>
      <c r="C153" s="30">
        <v>37</v>
      </c>
      <c r="D153" s="45">
        <v>138380</v>
      </c>
      <c r="E153" s="31">
        <f t="shared" si="23"/>
        <v>3740</v>
      </c>
      <c r="F153" s="31">
        <f t="shared" si="28"/>
        <v>3740</v>
      </c>
      <c r="G153" s="32"/>
      <c r="H153" s="27"/>
      <c r="I153" s="32">
        <f t="shared" si="27"/>
        <v>0</v>
      </c>
      <c r="J153" s="33">
        <f t="shared" si="29"/>
        <v>4</v>
      </c>
      <c r="K153" s="27">
        <f t="shared" si="24"/>
        <v>14960</v>
      </c>
      <c r="L153" s="35">
        <f t="shared" si="25"/>
        <v>3740</v>
      </c>
      <c r="M153" s="32">
        <f t="shared" si="22"/>
        <v>33</v>
      </c>
      <c r="N153" s="27">
        <f t="shared" si="26"/>
        <v>123420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v>20</v>
      </c>
      <c r="D154" s="45">
        <v>91666.956521739135</v>
      </c>
      <c r="E154" s="31">
        <f t="shared" si="23"/>
        <v>4583.347826086957</v>
      </c>
      <c r="F154" s="31">
        <f t="shared" si="28"/>
        <v>4583.347826086957</v>
      </c>
      <c r="G154" s="32"/>
      <c r="H154" s="27"/>
      <c r="I154" s="32">
        <f t="shared" si="27"/>
        <v>0</v>
      </c>
      <c r="J154" s="33">
        <f t="shared" si="29"/>
        <v>7</v>
      </c>
      <c r="K154" s="27">
        <f t="shared" si="24"/>
        <v>32083.4347826087</v>
      </c>
      <c r="L154" s="35">
        <f t="shared" si="25"/>
        <v>4583.347826086957</v>
      </c>
      <c r="M154" s="32">
        <f t="shared" si="22"/>
        <v>13</v>
      </c>
      <c r="N154" s="27">
        <f t="shared" si="26"/>
        <v>59583.52173913044</v>
      </c>
      <c r="Q154" s="9"/>
    </row>
    <row r="155" spans="1:17" ht="15" customHeight="1" x14ac:dyDescent="0.25">
      <c r="A155" s="28">
        <v>144</v>
      </c>
      <c r="B155" s="29" t="s">
        <v>142</v>
      </c>
      <c r="C155" s="30">
        <v>9</v>
      </c>
      <c r="D155" s="45">
        <v>54000</v>
      </c>
      <c r="E155" s="31">
        <f t="shared" si="23"/>
        <v>6000</v>
      </c>
      <c r="F155" s="31">
        <f t="shared" si="28"/>
        <v>6000</v>
      </c>
      <c r="G155" s="32"/>
      <c r="H155" s="27"/>
      <c r="I155" s="32">
        <f t="shared" si="27"/>
        <v>0</v>
      </c>
      <c r="J155" s="33">
        <f t="shared" si="29"/>
        <v>4</v>
      </c>
      <c r="K155" s="27">
        <f t="shared" si="24"/>
        <v>24000</v>
      </c>
      <c r="L155" s="35">
        <f t="shared" si="25"/>
        <v>6000</v>
      </c>
      <c r="M155" s="32">
        <f t="shared" si="22"/>
        <v>5</v>
      </c>
      <c r="N155" s="27">
        <f t="shared" si="26"/>
        <v>30000</v>
      </c>
      <c r="Q155" s="9"/>
    </row>
    <row r="156" spans="1:17" ht="15" customHeight="1" x14ac:dyDescent="0.25">
      <c r="A156" s="28">
        <v>145</v>
      </c>
      <c r="B156" s="29" t="s">
        <v>143</v>
      </c>
      <c r="C156" s="30">
        <v>50</v>
      </c>
      <c r="D156" s="45">
        <v>178000</v>
      </c>
      <c r="E156" s="31">
        <f t="shared" si="23"/>
        <v>3560</v>
      </c>
      <c r="F156" s="31">
        <f t="shared" si="28"/>
        <v>3560</v>
      </c>
      <c r="G156" s="32"/>
      <c r="H156" s="27"/>
      <c r="I156" s="32">
        <f t="shared" si="27"/>
        <v>0</v>
      </c>
      <c r="J156" s="33">
        <f t="shared" si="29"/>
        <v>5</v>
      </c>
      <c r="K156" s="27">
        <f t="shared" si="24"/>
        <v>17800</v>
      </c>
      <c r="L156" s="35">
        <f t="shared" si="25"/>
        <v>3560</v>
      </c>
      <c r="M156" s="32">
        <f t="shared" si="22"/>
        <v>45</v>
      </c>
      <c r="N156" s="27">
        <f t="shared" si="26"/>
        <v>160200</v>
      </c>
      <c r="Q156" s="9"/>
    </row>
    <row r="157" spans="1:17" ht="15" customHeight="1" x14ac:dyDescent="0.25">
      <c r="A157" s="28">
        <v>146</v>
      </c>
      <c r="B157" s="29" t="s">
        <v>144</v>
      </c>
      <c r="C157" s="30">
        <v>0</v>
      </c>
      <c r="D157" s="45">
        <v>0</v>
      </c>
      <c r="E157" s="31">
        <f t="shared" si="23"/>
        <v>0</v>
      </c>
      <c r="F157" s="31">
        <f t="shared" si="28"/>
        <v>0</v>
      </c>
      <c r="G157" s="32"/>
      <c r="H157" s="27"/>
      <c r="I157" s="32">
        <f t="shared" si="27"/>
        <v>0</v>
      </c>
      <c r="J157" s="33">
        <f t="shared" si="29"/>
        <v>0</v>
      </c>
      <c r="K157" s="27">
        <f t="shared" si="24"/>
        <v>0</v>
      </c>
      <c r="L157" s="35">
        <f t="shared" si="25"/>
        <v>0</v>
      </c>
      <c r="M157" s="32"/>
      <c r="N157" s="27">
        <f t="shared" si="26"/>
        <v>0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v>52</v>
      </c>
      <c r="D158" s="45">
        <v>255220.68</v>
      </c>
      <c r="E158" s="31">
        <f t="shared" si="23"/>
        <v>4908.09</v>
      </c>
      <c r="F158" s="31">
        <f t="shared" si="28"/>
        <v>4908.09</v>
      </c>
      <c r="G158" s="32"/>
      <c r="H158" s="27"/>
      <c r="I158" s="32">
        <f t="shared" si="27"/>
        <v>0</v>
      </c>
      <c r="J158" s="33">
        <f t="shared" si="29"/>
        <v>1</v>
      </c>
      <c r="K158" s="27">
        <f t="shared" si="24"/>
        <v>4908.09</v>
      </c>
      <c r="L158" s="35">
        <f t="shared" si="25"/>
        <v>4908.09</v>
      </c>
      <c r="M158" s="32">
        <f t="shared" ref="M158:M176" si="30">VLOOKUP(B158,ZUWITA,6,FALSE)</f>
        <v>51</v>
      </c>
      <c r="N158" s="27">
        <f t="shared" si="26"/>
        <v>250312.59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v>37</v>
      </c>
      <c r="D159" s="45">
        <v>201090.88888888888</v>
      </c>
      <c r="E159" s="31">
        <f t="shared" si="23"/>
        <v>5434.8888888888887</v>
      </c>
      <c r="F159" s="31">
        <f t="shared" si="28"/>
        <v>5434.8888888888887</v>
      </c>
      <c r="G159" s="32"/>
      <c r="H159" s="27"/>
      <c r="I159" s="32">
        <f t="shared" si="27"/>
        <v>0</v>
      </c>
      <c r="J159" s="33">
        <f t="shared" si="29"/>
        <v>5</v>
      </c>
      <c r="K159" s="27">
        <f t="shared" si="24"/>
        <v>27174.444444444445</v>
      </c>
      <c r="L159" s="35">
        <f t="shared" si="25"/>
        <v>5434.8888888888887</v>
      </c>
      <c r="M159" s="32">
        <f t="shared" si="30"/>
        <v>32</v>
      </c>
      <c r="N159" s="27">
        <f t="shared" si="26"/>
        <v>173916.44444444444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v>3</v>
      </c>
      <c r="D160" s="45">
        <v>18000</v>
      </c>
      <c r="E160" s="31">
        <f t="shared" si="23"/>
        <v>6000</v>
      </c>
      <c r="F160" s="31">
        <f t="shared" si="28"/>
        <v>6000</v>
      </c>
      <c r="G160" s="32"/>
      <c r="H160" s="27"/>
      <c r="I160" s="32">
        <f t="shared" si="27"/>
        <v>0</v>
      </c>
      <c r="J160" s="33">
        <f t="shared" si="29"/>
        <v>0</v>
      </c>
      <c r="K160" s="27">
        <f t="shared" si="24"/>
        <v>0</v>
      </c>
      <c r="L160" s="35">
        <f t="shared" si="25"/>
        <v>6000</v>
      </c>
      <c r="M160" s="32">
        <v>3</v>
      </c>
      <c r="N160" s="27">
        <f t="shared" si="26"/>
        <v>18000</v>
      </c>
      <c r="Q160" s="9"/>
    </row>
    <row r="161" spans="1:17" ht="15" customHeight="1" x14ac:dyDescent="0.25">
      <c r="A161" s="28">
        <v>150</v>
      </c>
      <c r="B161" s="29" t="s">
        <v>148</v>
      </c>
      <c r="C161" s="30">
        <v>8</v>
      </c>
      <c r="D161" s="45">
        <v>20422.222222222223</v>
      </c>
      <c r="E161" s="31">
        <f t="shared" si="23"/>
        <v>2552.7777777777778</v>
      </c>
      <c r="F161" s="31">
        <f t="shared" si="28"/>
        <v>2552.7777777777778</v>
      </c>
      <c r="G161" s="32"/>
      <c r="H161" s="27"/>
      <c r="I161" s="32">
        <f t="shared" si="27"/>
        <v>0</v>
      </c>
      <c r="J161" s="33">
        <f t="shared" si="29"/>
        <v>2</v>
      </c>
      <c r="K161" s="27">
        <f t="shared" si="24"/>
        <v>5105.5555555555557</v>
      </c>
      <c r="L161" s="35">
        <f t="shared" si="25"/>
        <v>2552.7777777777778</v>
      </c>
      <c r="M161" s="32">
        <f t="shared" si="30"/>
        <v>6</v>
      </c>
      <c r="N161" s="27">
        <f t="shared" si="26"/>
        <v>15316.666666666668</v>
      </c>
      <c r="Q161" s="9"/>
    </row>
    <row r="162" spans="1:17" ht="15" customHeight="1" x14ac:dyDescent="0.25">
      <c r="A162" s="28">
        <v>151</v>
      </c>
      <c r="B162" s="29" t="s">
        <v>149</v>
      </c>
      <c r="C162" s="30">
        <v>1</v>
      </c>
      <c r="D162" s="45">
        <v>13500</v>
      </c>
      <c r="E162" s="31">
        <f t="shared" si="23"/>
        <v>13500</v>
      </c>
      <c r="F162" s="31">
        <f t="shared" si="28"/>
        <v>13500</v>
      </c>
      <c r="G162" s="32"/>
      <c r="H162" s="27"/>
      <c r="I162" s="32">
        <f t="shared" si="27"/>
        <v>0</v>
      </c>
      <c r="J162" s="33">
        <f t="shared" si="29"/>
        <v>0</v>
      </c>
      <c r="K162" s="27">
        <f t="shared" si="24"/>
        <v>0</v>
      </c>
      <c r="L162" s="35">
        <f t="shared" si="25"/>
        <v>13500</v>
      </c>
      <c r="M162" s="32">
        <f t="shared" si="30"/>
        <v>1</v>
      </c>
      <c r="N162" s="27">
        <f t="shared" si="26"/>
        <v>13500</v>
      </c>
      <c r="Q162" s="9"/>
    </row>
    <row r="163" spans="1:17" ht="15" customHeight="1" x14ac:dyDescent="0.25">
      <c r="A163" s="28">
        <v>152</v>
      </c>
      <c r="B163" s="29" t="s">
        <v>150</v>
      </c>
      <c r="C163" s="30">
        <v>0</v>
      </c>
      <c r="D163" s="45">
        <v>0</v>
      </c>
      <c r="E163" s="31">
        <f t="shared" si="23"/>
        <v>0</v>
      </c>
      <c r="F163" s="31">
        <f t="shared" si="28"/>
        <v>0</v>
      </c>
      <c r="G163" s="32"/>
      <c r="H163" s="27"/>
      <c r="I163" s="32">
        <f t="shared" si="27"/>
        <v>0</v>
      </c>
      <c r="J163" s="33">
        <f t="shared" si="29"/>
        <v>0</v>
      </c>
      <c r="K163" s="27">
        <f t="shared" si="24"/>
        <v>0</v>
      </c>
      <c r="L163" s="35">
        <f t="shared" si="25"/>
        <v>0</v>
      </c>
      <c r="M163" s="32">
        <f t="shared" si="30"/>
        <v>0</v>
      </c>
      <c r="N163" s="27">
        <f t="shared" si="26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v>0</v>
      </c>
      <c r="D164" s="45">
        <v>0</v>
      </c>
      <c r="E164" s="31">
        <f t="shared" si="23"/>
        <v>0</v>
      </c>
      <c r="F164" s="31">
        <f t="shared" si="28"/>
        <v>12500</v>
      </c>
      <c r="G164" s="32">
        <v>12</v>
      </c>
      <c r="H164" s="27">
        <v>150000</v>
      </c>
      <c r="I164" s="32">
        <f t="shared" si="27"/>
        <v>12500</v>
      </c>
      <c r="J164" s="33">
        <f t="shared" si="29"/>
        <v>0</v>
      </c>
      <c r="K164" s="27">
        <f t="shared" si="24"/>
        <v>0</v>
      </c>
      <c r="L164" s="35">
        <f t="shared" si="25"/>
        <v>12500</v>
      </c>
      <c r="M164" s="32">
        <f t="shared" si="30"/>
        <v>12</v>
      </c>
      <c r="N164" s="27">
        <f t="shared" si="26"/>
        <v>150000</v>
      </c>
      <c r="Q164" s="9"/>
    </row>
    <row r="165" spans="1:17" ht="15" customHeight="1" x14ac:dyDescent="0.25">
      <c r="A165" s="28">
        <v>154</v>
      </c>
      <c r="B165" s="29" t="s">
        <v>152</v>
      </c>
      <c r="C165" s="30">
        <v>33</v>
      </c>
      <c r="D165" s="45">
        <v>50490</v>
      </c>
      <c r="E165" s="31">
        <f t="shared" si="23"/>
        <v>1530</v>
      </c>
      <c r="F165" s="31">
        <f t="shared" si="28"/>
        <v>1530</v>
      </c>
      <c r="G165" s="32"/>
      <c r="H165" s="27"/>
      <c r="I165" s="32">
        <f t="shared" si="27"/>
        <v>0</v>
      </c>
      <c r="J165" s="33">
        <f t="shared" si="29"/>
        <v>1</v>
      </c>
      <c r="K165" s="27">
        <f t="shared" si="24"/>
        <v>1530</v>
      </c>
      <c r="L165" s="35">
        <f t="shared" si="25"/>
        <v>1530</v>
      </c>
      <c r="M165" s="32">
        <f t="shared" si="30"/>
        <v>32</v>
      </c>
      <c r="N165" s="27">
        <f t="shared" si="26"/>
        <v>48960</v>
      </c>
      <c r="Q165" s="9"/>
    </row>
    <row r="166" spans="1:17" ht="15" customHeight="1" x14ac:dyDescent="0.25">
      <c r="A166" s="28">
        <v>155</v>
      </c>
      <c r="B166" s="29" t="s">
        <v>153</v>
      </c>
      <c r="C166" s="30">
        <v>40</v>
      </c>
      <c r="D166" s="45">
        <v>61200</v>
      </c>
      <c r="E166" s="31">
        <f t="shared" si="23"/>
        <v>1530</v>
      </c>
      <c r="F166" s="31">
        <f t="shared" si="28"/>
        <v>1530</v>
      </c>
      <c r="G166" s="32"/>
      <c r="H166" s="27"/>
      <c r="I166" s="32">
        <f t="shared" si="27"/>
        <v>0</v>
      </c>
      <c r="J166" s="33">
        <f t="shared" si="29"/>
        <v>1</v>
      </c>
      <c r="K166" s="27">
        <f t="shared" si="24"/>
        <v>1530</v>
      </c>
      <c r="L166" s="35">
        <f t="shared" si="25"/>
        <v>1530</v>
      </c>
      <c r="M166" s="32">
        <f t="shared" si="30"/>
        <v>39</v>
      </c>
      <c r="N166" s="27">
        <f t="shared" si="26"/>
        <v>59670</v>
      </c>
      <c r="Q166" s="9"/>
    </row>
    <row r="167" spans="1:17" ht="15" customHeight="1" x14ac:dyDescent="0.25">
      <c r="A167" s="28">
        <v>156</v>
      </c>
      <c r="B167" s="29" t="s">
        <v>154</v>
      </c>
      <c r="C167" s="30">
        <v>27</v>
      </c>
      <c r="D167" s="45">
        <v>41310</v>
      </c>
      <c r="E167" s="31">
        <f t="shared" si="23"/>
        <v>1530</v>
      </c>
      <c r="F167" s="31">
        <f t="shared" si="28"/>
        <v>1530</v>
      </c>
      <c r="G167" s="32"/>
      <c r="H167" s="27"/>
      <c r="I167" s="32">
        <f t="shared" si="27"/>
        <v>0</v>
      </c>
      <c r="J167" s="33">
        <f t="shared" si="29"/>
        <v>23</v>
      </c>
      <c r="K167" s="27">
        <f t="shared" si="24"/>
        <v>35190</v>
      </c>
      <c r="L167" s="35">
        <f t="shared" si="25"/>
        <v>1530</v>
      </c>
      <c r="M167" s="32">
        <f t="shared" si="30"/>
        <v>4</v>
      </c>
      <c r="N167" s="27">
        <f t="shared" si="26"/>
        <v>6120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v>2</v>
      </c>
      <c r="D168" s="45">
        <v>52000</v>
      </c>
      <c r="E168" s="31">
        <f t="shared" si="23"/>
        <v>26000</v>
      </c>
      <c r="F168" s="31">
        <f t="shared" si="28"/>
        <v>26000</v>
      </c>
      <c r="G168" s="32"/>
      <c r="H168" s="27"/>
      <c r="I168" s="32">
        <f t="shared" si="27"/>
        <v>0</v>
      </c>
      <c r="J168" s="33">
        <f t="shared" si="29"/>
        <v>0</v>
      </c>
      <c r="K168" s="27">
        <f t="shared" si="24"/>
        <v>0</v>
      </c>
      <c r="L168" s="35">
        <f t="shared" si="25"/>
        <v>26000</v>
      </c>
      <c r="M168" s="32">
        <f t="shared" si="30"/>
        <v>2</v>
      </c>
      <c r="N168" s="27">
        <f t="shared" si="26"/>
        <v>52000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v>3</v>
      </c>
      <c r="D169" s="45">
        <v>78000</v>
      </c>
      <c r="E169" s="31">
        <f t="shared" si="23"/>
        <v>26000</v>
      </c>
      <c r="F169" s="31">
        <f t="shared" si="28"/>
        <v>26000</v>
      </c>
      <c r="G169" s="32"/>
      <c r="H169" s="27"/>
      <c r="I169" s="32">
        <f t="shared" si="27"/>
        <v>0</v>
      </c>
      <c r="J169" s="33">
        <f t="shared" si="29"/>
        <v>0</v>
      </c>
      <c r="K169" s="27">
        <f t="shared" si="24"/>
        <v>0</v>
      </c>
      <c r="L169" s="35">
        <f t="shared" si="25"/>
        <v>26000</v>
      </c>
      <c r="M169" s="32">
        <f t="shared" si="30"/>
        <v>3</v>
      </c>
      <c r="N169" s="27">
        <f t="shared" si="26"/>
        <v>78000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v>5</v>
      </c>
      <c r="D170" s="45">
        <v>130000</v>
      </c>
      <c r="E170" s="31">
        <f t="shared" si="23"/>
        <v>26000</v>
      </c>
      <c r="F170" s="31">
        <f t="shared" si="28"/>
        <v>26000</v>
      </c>
      <c r="G170" s="32"/>
      <c r="H170" s="27"/>
      <c r="I170" s="32">
        <f t="shared" si="27"/>
        <v>0</v>
      </c>
      <c r="J170" s="33">
        <f t="shared" si="29"/>
        <v>0</v>
      </c>
      <c r="K170" s="27">
        <f t="shared" si="24"/>
        <v>0</v>
      </c>
      <c r="L170" s="35">
        <f t="shared" si="25"/>
        <v>26000</v>
      </c>
      <c r="M170" s="32">
        <f t="shared" si="30"/>
        <v>5</v>
      </c>
      <c r="N170" s="27">
        <f t="shared" si="26"/>
        <v>130000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v>1</v>
      </c>
      <c r="D171" s="45">
        <v>26000</v>
      </c>
      <c r="E171" s="31">
        <f t="shared" si="23"/>
        <v>26000</v>
      </c>
      <c r="F171" s="31">
        <f t="shared" si="28"/>
        <v>26000</v>
      </c>
      <c r="G171" s="32"/>
      <c r="H171" s="27"/>
      <c r="I171" s="32">
        <f t="shared" si="27"/>
        <v>0</v>
      </c>
      <c r="J171" s="33">
        <f t="shared" si="29"/>
        <v>0</v>
      </c>
      <c r="K171" s="27">
        <f t="shared" si="24"/>
        <v>0</v>
      </c>
      <c r="L171" s="35">
        <f t="shared" si="25"/>
        <v>26000</v>
      </c>
      <c r="M171" s="32">
        <f t="shared" si="30"/>
        <v>1</v>
      </c>
      <c r="N171" s="27">
        <f t="shared" si="26"/>
        <v>26000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v>1</v>
      </c>
      <c r="D172" s="45">
        <v>26000</v>
      </c>
      <c r="E172" s="31">
        <f t="shared" si="23"/>
        <v>26000</v>
      </c>
      <c r="F172" s="31">
        <f t="shared" si="28"/>
        <v>26000</v>
      </c>
      <c r="G172" s="32"/>
      <c r="H172" s="27"/>
      <c r="I172" s="32">
        <f t="shared" si="27"/>
        <v>0</v>
      </c>
      <c r="J172" s="33">
        <f t="shared" si="29"/>
        <v>0</v>
      </c>
      <c r="K172" s="27">
        <f t="shared" si="24"/>
        <v>0</v>
      </c>
      <c r="L172" s="35">
        <f t="shared" si="25"/>
        <v>26000</v>
      </c>
      <c r="M172" s="32">
        <f t="shared" si="30"/>
        <v>1</v>
      </c>
      <c r="N172" s="27">
        <f t="shared" si="26"/>
        <v>26000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v>6</v>
      </c>
      <c r="D173" s="45">
        <v>70100.181818181823</v>
      </c>
      <c r="E173" s="31">
        <f t="shared" si="23"/>
        <v>11683.363636363638</v>
      </c>
      <c r="F173" s="31">
        <f t="shared" si="28"/>
        <v>11683.363636363638</v>
      </c>
      <c r="G173" s="32">
        <v>24</v>
      </c>
      <c r="H173" s="27">
        <v>310000</v>
      </c>
      <c r="I173" s="32">
        <f t="shared" si="27"/>
        <v>12916.666666666666</v>
      </c>
      <c r="J173" s="33">
        <f t="shared" si="29"/>
        <v>3</v>
      </c>
      <c r="K173" s="27">
        <f t="shared" si="24"/>
        <v>38010.018181818188</v>
      </c>
      <c r="L173" s="35">
        <f t="shared" si="25"/>
        <v>12670.006060606062</v>
      </c>
      <c r="M173" s="32">
        <f t="shared" si="30"/>
        <v>27</v>
      </c>
      <c r="N173" s="27">
        <f t="shared" si="26"/>
        <v>342090.16363636364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v>4</v>
      </c>
      <c r="D174" s="45">
        <v>82233.320000000007</v>
      </c>
      <c r="E174" s="31">
        <f t="shared" si="23"/>
        <v>20558.330000000002</v>
      </c>
      <c r="F174" s="31">
        <f t="shared" si="28"/>
        <v>20558.330000000002</v>
      </c>
      <c r="G174" s="32"/>
      <c r="H174" s="27"/>
      <c r="I174" s="32">
        <f t="shared" si="27"/>
        <v>0</v>
      </c>
      <c r="J174" s="33">
        <f t="shared" si="29"/>
        <v>2</v>
      </c>
      <c r="K174" s="27">
        <f t="shared" si="24"/>
        <v>41116.660000000003</v>
      </c>
      <c r="L174" s="35">
        <f t="shared" si="25"/>
        <v>20558.330000000002</v>
      </c>
      <c r="M174" s="32">
        <f t="shared" si="30"/>
        <v>2</v>
      </c>
      <c r="N174" s="27">
        <f t="shared" si="26"/>
        <v>41116.660000000003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v>4</v>
      </c>
      <c r="D175" s="45">
        <v>82233.320000000007</v>
      </c>
      <c r="E175" s="31">
        <f t="shared" si="23"/>
        <v>20558.330000000002</v>
      </c>
      <c r="F175" s="31">
        <f t="shared" si="28"/>
        <v>20558.330000000002</v>
      </c>
      <c r="G175" s="32"/>
      <c r="H175" s="27"/>
      <c r="I175" s="32">
        <f t="shared" si="27"/>
        <v>0</v>
      </c>
      <c r="J175" s="33">
        <f t="shared" si="29"/>
        <v>1</v>
      </c>
      <c r="K175" s="27">
        <f t="shared" si="24"/>
        <v>20558.330000000002</v>
      </c>
      <c r="L175" s="35">
        <f t="shared" si="25"/>
        <v>20558.330000000002</v>
      </c>
      <c r="M175" s="32">
        <f t="shared" si="30"/>
        <v>3</v>
      </c>
      <c r="N175" s="27">
        <f t="shared" si="26"/>
        <v>61674.990000000005</v>
      </c>
      <c r="Q175" s="9"/>
    </row>
    <row r="176" spans="1:17" ht="15" customHeight="1" x14ac:dyDescent="0.25">
      <c r="A176" s="28">
        <v>165</v>
      </c>
      <c r="B176" s="29" t="s">
        <v>163</v>
      </c>
      <c r="C176" s="30">
        <v>4</v>
      </c>
      <c r="D176" s="45">
        <v>28000</v>
      </c>
      <c r="E176" s="31">
        <f t="shared" si="23"/>
        <v>7000</v>
      </c>
      <c r="F176" s="31">
        <f t="shared" si="28"/>
        <v>7000</v>
      </c>
      <c r="G176" s="32"/>
      <c r="H176" s="27"/>
      <c r="I176" s="32">
        <f t="shared" si="27"/>
        <v>0</v>
      </c>
      <c r="J176" s="33">
        <f t="shared" si="29"/>
        <v>0</v>
      </c>
      <c r="K176" s="27">
        <f t="shared" si="24"/>
        <v>0</v>
      </c>
      <c r="L176" s="35">
        <f t="shared" si="25"/>
        <v>7000</v>
      </c>
      <c r="M176" s="32">
        <f t="shared" si="30"/>
        <v>4</v>
      </c>
      <c r="N176" s="27">
        <f t="shared" si="26"/>
        <v>28000</v>
      </c>
      <c r="Q176" s="9"/>
    </row>
    <row r="177" spans="1:17" ht="15" customHeight="1" x14ac:dyDescent="0.25">
      <c r="A177" s="28">
        <v>166</v>
      </c>
      <c r="B177" s="29" t="s">
        <v>164</v>
      </c>
      <c r="C177" s="30">
        <v>0</v>
      </c>
      <c r="D177" s="45">
        <v>0</v>
      </c>
      <c r="E177" s="31">
        <f t="shared" si="23"/>
        <v>0</v>
      </c>
      <c r="F177" s="31">
        <f t="shared" si="28"/>
        <v>0</v>
      </c>
      <c r="G177" s="32"/>
      <c r="H177" s="27"/>
      <c r="I177" s="32">
        <f t="shared" si="27"/>
        <v>0</v>
      </c>
      <c r="J177" s="33">
        <f t="shared" si="29"/>
        <v>0</v>
      </c>
      <c r="K177" s="27">
        <f t="shared" si="24"/>
        <v>0</v>
      </c>
      <c r="L177" s="35">
        <f t="shared" si="25"/>
        <v>0</v>
      </c>
      <c r="M177" s="32"/>
      <c r="N177" s="27">
        <f t="shared" si="26"/>
        <v>0</v>
      </c>
      <c r="Q177" s="9"/>
    </row>
    <row r="178" spans="1:17" ht="15" customHeight="1" x14ac:dyDescent="0.25">
      <c r="A178" s="28">
        <v>167</v>
      </c>
      <c r="B178" s="29" t="s">
        <v>164</v>
      </c>
      <c r="C178" s="30">
        <v>0</v>
      </c>
      <c r="D178" s="45">
        <v>0</v>
      </c>
      <c r="E178" s="31">
        <f t="shared" si="23"/>
        <v>0</v>
      </c>
      <c r="F178" s="31">
        <f t="shared" si="28"/>
        <v>0</v>
      </c>
      <c r="G178" s="32"/>
      <c r="H178" s="27"/>
      <c r="I178" s="32">
        <f t="shared" si="27"/>
        <v>0</v>
      </c>
      <c r="J178" s="33">
        <f t="shared" si="29"/>
        <v>0</v>
      </c>
      <c r="K178" s="27">
        <f t="shared" si="24"/>
        <v>0</v>
      </c>
      <c r="L178" s="35">
        <f t="shared" si="25"/>
        <v>0</v>
      </c>
      <c r="M178" s="32"/>
      <c r="N178" s="27">
        <f t="shared" si="26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>
        <v>0</v>
      </c>
      <c r="D179" s="45">
        <v>0</v>
      </c>
      <c r="E179" s="31">
        <f t="shared" si="23"/>
        <v>0</v>
      </c>
      <c r="F179" s="31">
        <f t="shared" si="28"/>
        <v>0</v>
      </c>
      <c r="G179" s="32"/>
      <c r="H179" s="27"/>
      <c r="I179" s="32">
        <f t="shared" si="27"/>
        <v>0</v>
      </c>
      <c r="J179" s="33">
        <f t="shared" si="29"/>
        <v>0</v>
      </c>
      <c r="K179" s="27">
        <f t="shared" si="24"/>
        <v>0</v>
      </c>
      <c r="L179" s="35">
        <f t="shared" si="25"/>
        <v>0</v>
      </c>
      <c r="M179" s="32"/>
      <c r="N179" s="27">
        <f t="shared" si="26"/>
        <v>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v>7</v>
      </c>
      <c r="D180" s="45">
        <v>90105.473684210534</v>
      </c>
      <c r="E180" s="31">
        <f t="shared" si="23"/>
        <v>12872.21052631579</v>
      </c>
      <c r="F180" s="31">
        <f t="shared" si="28"/>
        <v>12872.21052631579</v>
      </c>
      <c r="G180" s="32">
        <v>36</v>
      </c>
      <c r="H180" s="27">
        <v>535000</v>
      </c>
      <c r="I180" s="32">
        <f t="shared" si="27"/>
        <v>14861.111111111111</v>
      </c>
      <c r="J180" s="33">
        <f t="shared" si="29"/>
        <v>15</v>
      </c>
      <c r="K180" s="27">
        <f t="shared" si="24"/>
        <v>218060.04895960834</v>
      </c>
      <c r="L180" s="35">
        <f t="shared" si="25"/>
        <v>14537.336597307223</v>
      </c>
      <c r="M180" s="32">
        <f t="shared" ref="M180:M213" si="31">VLOOKUP(B180,ZUWITA,6,FALSE)</f>
        <v>28</v>
      </c>
      <c r="N180" s="27">
        <f t="shared" si="26"/>
        <v>407045.42472460226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v>1</v>
      </c>
      <c r="D181" s="45">
        <v>11000</v>
      </c>
      <c r="E181" s="31">
        <f t="shared" si="23"/>
        <v>11000</v>
      </c>
      <c r="F181" s="31">
        <f t="shared" si="28"/>
        <v>11000</v>
      </c>
      <c r="G181" s="32"/>
      <c r="H181" s="27"/>
      <c r="I181" s="32">
        <f t="shared" si="27"/>
        <v>0</v>
      </c>
      <c r="J181" s="33">
        <f t="shared" si="29"/>
        <v>1</v>
      </c>
      <c r="K181" s="27">
        <f t="shared" si="24"/>
        <v>11000</v>
      </c>
      <c r="L181" s="35">
        <f t="shared" si="25"/>
        <v>11000</v>
      </c>
      <c r="M181" s="32">
        <f t="shared" si="31"/>
        <v>0</v>
      </c>
      <c r="N181" s="27">
        <f t="shared" si="26"/>
        <v>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v>2</v>
      </c>
      <c r="D182" s="45">
        <v>33333.333333333336</v>
      </c>
      <c r="E182" s="31">
        <f t="shared" si="23"/>
        <v>16666.666666666668</v>
      </c>
      <c r="F182" s="31">
        <f t="shared" si="28"/>
        <v>16666.666666666668</v>
      </c>
      <c r="G182" s="32">
        <v>12</v>
      </c>
      <c r="H182" s="27">
        <v>200000</v>
      </c>
      <c r="I182" s="32">
        <f t="shared" si="27"/>
        <v>16666.666666666668</v>
      </c>
      <c r="J182" s="33">
        <f t="shared" si="29"/>
        <v>1</v>
      </c>
      <c r="K182" s="27">
        <f t="shared" si="24"/>
        <v>16666.666666666668</v>
      </c>
      <c r="L182" s="35">
        <f t="shared" si="25"/>
        <v>16666.666666666668</v>
      </c>
      <c r="M182" s="32">
        <f t="shared" si="31"/>
        <v>13</v>
      </c>
      <c r="N182" s="27">
        <f t="shared" si="26"/>
        <v>216666.66666666669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v>0</v>
      </c>
      <c r="D183" s="45">
        <v>0</v>
      </c>
      <c r="E183" s="31">
        <f t="shared" si="23"/>
        <v>0</v>
      </c>
      <c r="F183" s="31">
        <f t="shared" si="28"/>
        <v>0</v>
      </c>
      <c r="G183" s="32"/>
      <c r="H183" s="27"/>
      <c r="I183" s="32">
        <f t="shared" si="27"/>
        <v>0</v>
      </c>
      <c r="J183" s="33">
        <f t="shared" si="29"/>
        <v>0</v>
      </c>
      <c r="K183" s="27">
        <f t="shared" si="24"/>
        <v>0</v>
      </c>
      <c r="L183" s="35">
        <f t="shared" si="25"/>
        <v>0</v>
      </c>
      <c r="M183" s="32">
        <f t="shared" si="31"/>
        <v>0</v>
      </c>
      <c r="N183" s="27">
        <f t="shared" si="26"/>
        <v>0</v>
      </c>
      <c r="Q183" s="9"/>
    </row>
    <row r="184" spans="1:17" ht="15" customHeight="1" x14ac:dyDescent="0.25">
      <c r="A184" s="28">
        <v>173</v>
      </c>
      <c r="B184" s="29" t="s">
        <v>170</v>
      </c>
      <c r="C184" s="30">
        <v>0</v>
      </c>
      <c r="D184" s="45">
        <v>0</v>
      </c>
      <c r="E184" s="31">
        <f t="shared" si="23"/>
        <v>0</v>
      </c>
      <c r="F184" s="31">
        <f t="shared" si="28"/>
        <v>0</v>
      </c>
      <c r="G184" s="32">
        <v>24</v>
      </c>
      <c r="H184" s="27"/>
      <c r="I184" s="32">
        <f t="shared" si="27"/>
        <v>0</v>
      </c>
      <c r="J184" s="33">
        <f t="shared" si="29"/>
        <v>0</v>
      </c>
      <c r="K184" s="27">
        <f t="shared" si="24"/>
        <v>0</v>
      </c>
      <c r="L184" s="35">
        <f t="shared" si="25"/>
        <v>0</v>
      </c>
      <c r="M184" s="32">
        <f t="shared" si="31"/>
        <v>24</v>
      </c>
      <c r="N184" s="27">
        <f t="shared" si="26"/>
        <v>0</v>
      </c>
      <c r="Q184" s="9"/>
    </row>
    <row r="185" spans="1:17" ht="15" customHeight="1" x14ac:dyDescent="0.25">
      <c r="A185" s="28">
        <v>174</v>
      </c>
      <c r="B185" s="29" t="s">
        <v>171</v>
      </c>
      <c r="C185" s="30">
        <v>0</v>
      </c>
      <c r="D185" s="45">
        <v>0</v>
      </c>
      <c r="E185" s="31">
        <f t="shared" si="23"/>
        <v>0</v>
      </c>
      <c r="F185" s="31">
        <f t="shared" si="28"/>
        <v>3250</v>
      </c>
      <c r="G185" s="32">
        <v>24</v>
      </c>
      <c r="H185" s="27">
        <v>78000</v>
      </c>
      <c r="I185" s="32">
        <f t="shared" si="27"/>
        <v>3250</v>
      </c>
      <c r="J185" s="33">
        <f t="shared" si="29"/>
        <v>24</v>
      </c>
      <c r="K185" s="27">
        <f t="shared" si="24"/>
        <v>78000</v>
      </c>
      <c r="L185" s="35">
        <f t="shared" si="25"/>
        <v>3250</v>
      </c>
      <c r="M185" s="32">
        <f t="shared" si="31"/>
        <v>0</v>
      </c>
      <c r="N185" s="27">
        <f t="shared" si="26"/>
        <v>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v>0</v>
      </c>
      <c r="D186" s="45">
        <v>0</v>
      </c>
      <c r="E186" s="31">
        <f t="shared" si="23"/>
        <v>0</v>
      </c>
      <c r="F186" s="31">
        <f t="shared" si="28"/>
        <v>0</v>
      </c>
      <c r="G186" s="32"/>
      <c r="H186" s="27"/>
      <c r="I186" s="32">
        <f t="shared" si="27"/>
        <v>0</v>
      </c>
      <c r="J186" s="33">
        <f t="shared" si="29"/>
        <v>0</v>
      </c>
      <c r="K186" s="27">
        <f t="shared" si="24"/>
        <v>0</v>
      </c>
      <c r="L186" s="35">
        <f t="shared" si="25"/>
        <v>0</v>
      </c>
      <c r="M186" s="32">
        <f t="shared" si="31"/>
        <v>0</v>
      </c>
      <c r="N186" s="27">
        <f t="shared" si="26"/>
        <v>0</v>
      </c>
      <c r="Q186" s="9"/>
    </row>
    <row r="187" spans="1:17" ht="15" customHeight="1" x14ac:dyDescent="0.25">
      <c r="A187" s="28">
        <v>176</v>
      </c>
      <c r="B187" s="29" t="s">
        <v>173</v>
      </c>
      <c r="C187" s="30">
        <v>18</v>
      </c>
      <c r="D187" s="45">
        <v>101550</v>
      </c>
      <c r="E187" s="31">
        <f t="shared" si="23"/>
        <v>5641.666666666667</v>
      </c>
      <c r="F187" s="31">
        <f t="shared" si="28"/>
        <v>5641.666666666667</v>
      </c>
      <c r="G187" s="32"/>
      <c r="H187" s="27"/>
      <c r="I187" s="32">
        <f t="shared" si="27"/>
        <v>0</v>
      </c>
      <c r="J187" s="33">
        <f t="shared" si="29"/>
        <v>18</v>
      </c>
      <c r="K187" s="27">
        <f t="shared" si="24"/>
        <v>101550</v>
      </c>
      <c r="L187" s="35">
        <f t="shared" si="25"/>
        <v>5641.666666666667</v>
      </c>
      <c r="M187" s="32">
        <f t="shared" si="31"/>
        <v>0</v>
      </c>
      <c r="N187" s="27">
        <f t="shared" si="26"/>
        <v>0</v>
      </c>
      <c r="Q187" s="9"/>
    </row>
    <row r="188" spans="1:17" ht="15" customHeight="1" x14ac:dyDescent="0.25">
      <c r="A188" s="28">
        <v>177</v>
      </c>
      <c r="B188" s="29" t="s">
        <v>174</v>
      </c>
      <c r="C188" s="30">
        <v>4</v>
      </c>
      <c r="D188" s="45">
        <v>32000</v>
      </c>
      <c r="E188" s="31">
        <f t="shared" si="23"/>
        <v>8000</v>
      </c>
      <c r="F188" s="31">
        <f t="shared" si="28"/>
        <v>8000</v>
      </c>
      <c r="G188" s="32"/>
      <c r="H188" s="27"/>
      <c r="I188" s="32">
        <f t="shared" si="27"/>
        <v>0</v>
      </c>
      <c r="J188" s="33">
        <f t="shared" si="29"/>
        <v>4</v>
      </c>
      <c r="K188" s="27">
        <f t="shared" si="24"/>
        <v>32000</v>
      </c>
      <c r="L188" s="35">
        <f t="shared" si="25"/>
        <v>8000</v>
      </c>
      <c r="M188" s="32">
        <f t="shared" si="31"/>
        <v>0</v>
      </c>
      <c r="N188" s="27">
        <f t="shared" si="26"/>
        <v>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v>0</v>
      </c>
      <c r="D189" s="45">
        <v>0</v>
      </c>
      <c r="E189" s="31">
        <f t="shared" si="23"/>
        <v>0</v>
      </c>
      <c r="F189" s="31">
        <f t="shared" si="28"/>
        <v>0</v>
      </c>
      <c r="G189" s="32"/>
      <c r="H189" s="27"/>
      <c r="I189" s="32">
        <f t="shared" si="27"/>
        <v>0</v>
      </c>
      <c r="J189" s="33">
        <f t="shared" si="29"/>
        <v>0</v>
      </c>
      <c r="K189" s="27">
        <f t="shared" si="24"/>
        <v>0</v>
      </c>
      <c r="L189" s="35">
        <f t="shared" si="25"/>
        <v>0</v>
      </c>
      <c r="M189" s="32">
        <f t="shared" si="31"/>
        <v>0</v>
      </c>
      <c r="N189" s="27">
        <f t="shared" si="26"/>
        <v>0</v>
      </c>
      <c r="Q189" s="9"/>
    </row>
    <row r="190" spans="1:17" ht="15" customHeight="1" x14ac:dyDescent="0.25">
      <c r="A190" s="28">
        <v>179</v>
      </c>
      <c r="B190" s="29" t="s">
        <v>176</v>
      </c>
      <c r="C190" s="30">
        <v>0</v>
      </c>
      <c r="D190" s="45">
        <v>0</v>
      </c>
      <c r="E190" s="31">
        <f t="shared" si="23"/>
        <v>0</v>
      </c>
      <c r="F190" s="31">
        <f t="shared" si="28"/>
        <v>37500</v>
      </c>
      <c r="G190" s="32">
        <v>6</v>
      </c>
      <c r="H190" s="27">
        <v>225000</v>
      </c>
      <c r="I190" s="32">
        <f t="shared" si="27"/>
        <v>37500</v>
      </c>
      <c r="J190" s="33">
        <f t="shared" si="29"/>
        <v>1</v>
      </c>
      <c r="K190" s="27">
        <f t="shared" si="24"/>
        <v>37500</v>
      </c>
      <c r="L190" s="35">
        <f t="shared" si="25"/>
        <v>37500</v>
      </c>
      <c r="M190" s="32">
        <f t="shared" si="31"/>
        <v>5</v>
      </c>
      <c r="N190" s="27">
        <f t="shared" si="26"/>
        <v>187500</v>
      </c>
      <c r="Q190" s="9"/>
    </row>
    <row r="191" spans="1:17" ht="15" customHeight="1" x14ac:dyDescent="0.25">
      <c r="A191" s="28">
        <v>180</v>
      </c>
      <c r="B191" s="29" t="s">
        <v>177</v>
      </c>
      <c r="C191" s="30">
        <v>0</v>
      </c>
      <c r="D191" s="45">
        <v>0</v>
      </c>
      <c r="E191" s="31">
        <f t="shared" si="23"/>
        <v>0</v>
      </c>
      <c r="F191" s="31">
        <f t="shared" si="28"/>
        <v>0</v>
      </c>
      <c r="G191" s="32"/>
      <c r="H191" s="27"/>
      <c r="I191" s="32">
        <f t="shared" si="27"/>
        <v>0</v>
      </c>
      <c r="J191" s="33">
        <v>0</v>
      </c>
      <c r="K191" s="27">
        <f t="shared" si="24"/>
        <v>0</v>
      </c>
      <c r="L191" s="35">
        <f t="shared" si="25"/>
        <v>0</v>
      </c>
      <c r="M191" s="32">
        <v>0</v>
      </c>
      <c r="N191" s="27">
        <f t="shared" si="26"/>
        <v>0</v>
      </c>
      <c r="Q191" s="9"/>
    </row>
    <row r="192" spans="1:17" ht="15" customHeight="1" x14ac:dyDescent="0.25">
      <c r="A192" s="28">
        <v>181</v>
      </c>
      <c r="B192" s="29" t="s">
        <v>178</v>
      </c>
      <c r="C192" s="30">
        <v>0</v>
      </c>
      <c r="D192" s="45">
        <v>0</v>
      </c>
      <c r="E192" s="31">
        <f t="shared" si="23"/>
        <v>0</v>
      </c>
      <c r="F192" s="31">
        <f t="shared" si="28"/>
        <v>4500</v>
      </c>
      <c r="G192" s="32">
        <v>12</v>
      </c>
      <c r="H192" s="27">
        <v>54000</v>
      </c>
      <c r="I192" s="32">
        <f t="shared" si="27"/>
        <v>4500</v>
      </c>
      <c r="J192" s="33">
        <f t="shared" si="29"/>
        <v>1</v>
      </c>
      <c r="K192" s="27">
        <f t="shared" si="24"/>
        <v>4500</v>
      </c>
      <c r="L192" s="35">
        <f t="shared" si="25"/>
        <v>4500</v>
      </c>
      <c r="M192" s="32">
        <f t="shared" si="31"/>
        <v>11</v>
      </c>
      <c r="N192" s="27">
        <f t="shared" si="26"/>
        <v>49500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v>7</v>
      </c>
      <c r="D193" s="45">
        <v>163333.625</v>
      </c>
      <c r="E193" s="31">
        <f t="shared" si="23"/>
        <v>23333.375</v>
      </c>
      <c r="F193" s="31">
        <f t="shared" si="28"/>
        <v>23333.375</v>
      </c>
      <c r="G193" s="32"/>
      <c r="H193" s="27"/>
      <c r="I193" s="32">
        <f t="shared" si="27"/>
        <v>0</v>
      </c>
      <c r="J193" s="33">
        <f t="shared" si="29"/>
        <v>3</v>
      </c>
      <c r="K193" s="27">
        <f t="shared" si="24"/>
        <v>70000.125</v>
      </c>
      <c r="L193" s="35">
        <f t="shared" si="25"/>
        <v>23333.375</v>
      </c>
      <c r="M193" s="32">
        <f t="shared" si="31"/>
        <v>4</v>
      </c>
      <c r="N193" s="27">
        <f t="shared" si="26"/>
        <v>93333.5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v>2</v>
      </c>
      <c r="D194" s="45">
        <v>14067</v>
      </c>
      <c r="E194" s="31">
        <f t="shared" si="23"/>
        <v>7033.5</v>
      </c>
      <c r="F194" s="31">
        <f t="shared" si="28"/>
        <v>7033.5</v>
      </c>
      <c r="G194" s="32"/>
      <c r="H194" s="27"/>
      <c r="I194" s="32">
        <f t="shared" si="27"/>
        <v>0</v>
      </c>
      <c r="J194" s="33">
        <f t="shared" si="29"/>
        <v>1</v>
      </c>
      <c r="K194" s="27">
        <f t="shared" si="24"/>
        <v>7033.5</v>
      </c>
      <c r="L194" s="35">
        <f t="shared" si="25"/>
        <v>7033.5</v>
      </c>
      <c r="M194" s="32">
        <f t="shared" si="31"/>
        <v>1</v>
      </c>
      <c r="N194" s="27">
        <f t="shared" si="26"/>
        <v>7033.5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v>10</v>
      </c>
      <c r="D195" s="45">
        <v>60095.454545454551</v>
      </c>
      <c r="E195" s="31">
        <f t="shared" si="23"/>
        <v>6009.545454545455</v>
      </c>
      <c r="F195" s="31">
        <f t="shared" si="28"/>
        <v>6009.545454545455</v>
      </c>
      <c r="G195" s="32"/>
      <c r="H195" s="27"/>
      <c r="I195" s="32">
        <f t="shared" si="27"/>
        <v>0</v>
      </c>
      <c r="J195" s="33">
        <f t="shared" si="29"/>
        <v>2</v>
      </c>
      <c r="K195" s="27">
        <f t="shared" si="24"/>
        <v>12019.09090909091</v>
      </c>
      <c r="L195" s="35">
        <f t="shared" si="25"/>
        <v>6009.545454545455</v>
      </c>
      <c r="M195" s="32">
        <f t="shared" si="31"/>
        <v>8</v>
      </c>
      <c r="N195" s="27">
        <f t="shared" si="26"/>
        <v>48076.36363636364</v>
      </c>
      <c r="Q195" s="9"/>
    </row>
    <row r="196" spans="1:17" ht="15" customHeight="1" x14ac:dyDescent="0.25">
      <c r="A196" s="28">
        <v>185</v>
      </c>
      <c r="B196" s="29" t="s">
        <v>182</v>
      </c>
      <c r="C196" s="30">
        <v>0</v>
      </c>
      <c r="D196" s="45">
        <v>0</v>
      </c>
      <c r="E196" s="31">
        <f t="shared" si="23"/>
        <v>0</v>
      </c>
      <c r="F196" s="31">
        <f t="shared" si="28"/>
        <v>0</v>
      </c>
      <c r="G196" s="32"/>
      <c r="H196" s="27"/>
      <c r="I196" s="32">
        <f t="shared" si="27"/>
        <v>0</v>
      </c>
      <c r="J196" s="33">
        <f t="shared" si="29"/>
        <v>0</v>
      </c>
      <c r="K196" s="27">
        <f t="shared" si="24"/>
        <v>0</v>
      </c>
      <c r="L196" s="35">
        <f t="shared" si="25"/>
        <v>0</v>
      </c>
      <c r="M196" s="32">
        <f t="shared" si="31"/>
        <v>0</v>
      </c>
      <c r="N196" s="27">
        <f t="shared" si="26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v>7</v>
      </c>
      <c r="D197" s="45">
        <v>125941.66666666667</v>
      </c>
      <c r="E197" s="31">
        <f t="shared" si="23"/>
        <v>17991.666666666668</v>
      </c>
      <c r="F197" s="31">
        <f t="shared" si="28"/>
        <v>17991.666666666668</v>
      </c>
      <c r="G197" s="32"/>
      <c r="H197" s="27"/>
      <c r="I197" s="32">
        <f t="shared" si="27"/>
        <v>0</v>
      </c>
      <c r="J197" s="33">
        <f t="shared" si="29"/>
        <v>2</v>
      </c>
      <c r="K197" s="27">
        <f t="shared" si="24"/>
        <v>35983.333333333336</v>
      </c>
      <c r="L197" s="35">
        <f t="shared" si="25"/>
        <v>17991.666666666668</v>
      </c>
      <c r="M197" s="32">
        <f t="shared" si="31"/>
        <v>5</v>
      </c>
      <c r="N197" s="27">
        <f t="shared" si="26"/>
        <v>89958.333333333343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v>12</v>
      </c>
      <c r="D198" s="45">
        <v>33280</v>
      </c>
      <c r="E198" s="31">
        <f t="shared" si="23"/>
        <v>2773.3333333333335</v>
      </c>
      <c r="F198" s="31">
        <f t="shared" si="28"/>
        <v>2773.3333333333335</v>
      </c>
      <c r="G198" s="32"/>
      <c r="H198" s="27"/>
      <c r="I198" s="32">
        <f t="shared" si="27"/>
        <v>0</v>
      </c>
      <c r="J198" s="33">
        <f t="shared" si="29"/>
        <v>0</v>
      </c>
      <c r="K198" s="27">
        <f t="shared" si="24"/>
        <v>0</v>
      </c>
      <c r="L198" s="35">
        <f t="shared" si="25"/>
        <v>2773.3333333333335</v>
      </c>
      <c r="M198" s="32">
        <f t="shared" si="31"/>
        <v>12</v>
      </c>
      <c r="N198" s="27">
        <f t="shared" si="26"/>
        <v>33280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v>2</v>
      </c>
      <c r="D199" s="45">
        <v>15830.7</v>
      </c>
      <c r="E199" s="31">
        <f t="shared" si="23"/>
        <v>7915.35</v>
      </c>
      <c r="F199" s="31">
        <f t="shared" si="28"/>
        <v>7915.35</v>
      </c>
      <c r="G199" s="33"/>
      <c r="H199" s="27"/>
      <c r="I199" s="32">
        <f t="shared" si="27"/>
        <v>0</v>
      </c>
      <c r="J199" s="33">
        <f t="shared" si="29"/>
        <v>1</v>
      </c>
      <c r="K199" s="27">
        <f t="shared" si="24"/>
        <v>7915.35</v>
      </c>
      <c r="L199" s="35">
        <f t="shared" si="25"/>
        <v>7915.35</v>
      </c>
      <c r="M199" s="32">
        <f t="shared" si="31"/>
        <v>1</v>
      </c>
      <c r="N199" s="27">
        <f t="shared" si="26"/>
        <v>7915.35</v>
      </c>
      <c r="Q199" s="9"/>
    </row>
    <row r="200" spans="1:17" ht="15" customHeight="1" x14ac:dyDescent="0.25">
      <c r="A200" s="28">
        <v>189</v>
      </c>
      <c r="B200" s="29" t="s">
        <v>186</v>
      </c>
      <c r="C200" s="30">
        <v>0</v>
      </c>
      <c r="D200" s="45">
        <v>0</v>
      </c>
      <c r="E200" s="31">
        <f t="shared" si="23"/>
        <v>0</v>
      </c>
      <c r="F200" s="31">
        <f t="shared" si="28"/>
        <v>12083.333333333334</v>
      </c>
      <c r="G200" s="32">
        <v>12</v>
      </c>
      <c r="H200" s="27">
        <v>145000</v>
      </c>
      <c r="I200" s="32">
        <f t="shared" si="27"/>
        <v>12083.333333333334</v>
      </c>
      <c r="J200" s="33">
        <f t="shared" si="29"/>
        <v>0</v>
      </c>
      <c r="K200" s="27">
        <f t="shared" si="24"/>
        <v>0</v>
      </c>
      <c r="L200" s="35">
        <f t="shared" si="25"/>
        <v>12083.333333333334</v>
      </c>
      <c r="M200" s="32">
        <f t="shared" si="31"/>
        <v>12</v>
      </c>
      <c r="N200" s="27">
        <f t="shared" si="26"/>
        <v>145000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v>9</v>
      </c>
      <c r="D201" s="45">
        <v>48150</v>
      </c>
      <c r="E201" s="31">
        <f t="shared" si="23"/>
        <v>5350</v>
      </c>
      <c r="F201" s="31">
        <f t="shared" si="28"/>
        <v>5350</v>
      </c>
      <c r="G201" s="32"/>
      <c r="H201" s="27"/>
      <c r="I201" s="32">
        <f t="shared" si="27"/>
        <v>0</v>
      </c>
      <c r="J201" s="33">
        <f t="shared" si="29"/>
        <v>9</v>
      </c>
      <c r="K201" s="27">
        <f t="shared" si="24"/>
        <v>48150</v>
      </c>
      <c r="L201" s="35">
        <f t="shared" si="25"/>
        <v>5350</v>
      </c>
      <c r="M201" s="32">
        <f t="shared" si="31"/>
        <v>0</v>
      </c>
      <c r="N201" s="27">
        <f t="shared" si="26"/>
        <v>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v>0</v>
      </c>
      <c r="D202" s="45">
        <v>0</v>
      </c>
      <c r="E202" s="31">
        <f t="shared" si="23"/>
        <v>0</v>
      </c>
      <c r="F202" s="31">
        <f t="shared" si="28"/>
        <v>0</v>
      </c>
      <c r="G202" s="32"/>
      <c r="H202" s="27"/>
      <c r="I202" s="32">
        <f t="shared" si="27"/>
        <v>0</v>
      </c>
      <c r="J202" s="33">
        <f t="shared" si="29"/>
        <v>0</v>
      </c>
      <c r="K202" s="27">
        <f t="shared" si="24"/>
        <v>0</v>
      </c>
      <c r="L202" s="35">
        <f t="shared" si="25"/>
        <v>0</v>
      </c>
      <c r="M202" s="32">
        <f t="shared" si="31"/>
        <v>0</v>
      </c>
      <c r="N202" s="27">
        <f t="shared" si="26"/>
        <v>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v>2</v>
      </c>
      <c r="D203" s="45">
        <v>44938</v>
      </c>
      <c r="E203" s="31">
        <f t="shared" si="23"/>
        <v>22469</v>
      </c>
      <c r="F203" s="31">
        <f t="shared" si="28"/>
        <v>22469</v>
      </c>
      <c r="G203" s="32"/>
      <c r="H203" s="27"/>
      <c r="I203" s="32">
        <f t="shared" si="27"/>
        <v>0</v>
      </c>
      <c r="J203" s="33">
        <f t="shared" si="29"/>
        <v>0</v>
      </c>
      <c r="K203" s="27">
        <f t="shared" si="24"/>
        <v>0</v>
      </c>
      <c r="L203" s="35">
        <f t="shared" si="25"/>
        <v>22469</v>
      </c>
      <c r="M203" s="32">
        <f t="shared" si="31"/>
        <v>2</v>
      </c>
      <c r="N203" s="27">
        <f t="shared" si="26"/>
        <v>44938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v>2</v>
      </c>
      <c r="D204" s="45">
        <v>49871.845999999998</v>
      </c>
      <c r="E204" s="31">
        <f t="shared" si="23"/>
        <v>24935.922999999999</v>
      </c>
      <c r="F204" s="31">
        <f t="shared" si="28"/>
        <v>24935.922999999999</v>
      </c>
      <c r="G204" s="32"/>
      <c r="H204" s="27"/>
      <c r="I204" s="32">
        <f t="shared" si="27"/>
        <v>0</v>
      </c>
      <c r="J204" s="33">
        <f t="shared" si="29"/>
        <v>0</v>
      </c>
      <c r="K204" s="27">
        <f t="shared" si="24"/>
        <v>0</v>
      </c>
      <c r="L204" s="35">
        <f t="shared" si="25"/>
        <v>24935.922999999999</v>
      </c>
      <c r="M204" s="32">
        <f t="shared" si="31"/>
        <v>2</v>
      </c>
      <c r="N204" s="27">
        <f t="shared" si="26"/>
        <v>49871.845999999998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v>4</v>
      </c>
      <c r="D205" s="45">
        <v>99743.691999999995</v>
      </c>
      <c r="E205" s="31">
        <f t="shared" si="23"/>
        <v>24935.922999999999</v>
      </c>
      <c r="F205" s="31">
        <f t="shared" si="28"/>
        <v>24935.922999999999</v>
      </c>
      <c r="G205" s="32"/>
      <c r="H205" s="27"/>
      <c r="I205" s="32">
        <f t="shared" si="27"/>
        <v>0</v>
      </c>
      <c r="J205" s="33">
        <f t="shared" si="29"/>
        <v>0</v>
      </c>
      <c r="K205" s="27">
        <f t="shared" si="24"/>
        <v>0</v>
      </c>
      <c r="L205" s="35">
        <f t="shared" si="25"/>
        <v>24935.922999999999</v>
      </c>
      <c r="M205" s="32">
        <f t="shared" si="31"/>
        <v>4</v>
      </c>
      <c r="N205" s="27">
        <f t="shared" si="26"/>
        <v>99743.691999999995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v>1</v>
      </c>
      <c r="D206" s="45">
        <v>24935.922999999999</v>
      </c>
      <c r="E206" s="31">
        <f t="shared" ref="E206:E214" si="32">IF(C206&gt;0,D206/C206,0)</f>
        <v>24935.922999999999</v>
      </c>
      <c r="F206" s="31">
        <f t="shared" si="28"/>
        <v>24935.922999999999</v>
      </c>
      <c r="G206" s="32"/>
      <c r="H206" s="27"/>
      <c r="I206" s="32">
        <f t="shared" si="27"/>
        <v>0</v>
      </c>
      <c r="J206" s="33">
        <f t="shared" si="29"/>
        <v>0</v>
      </c>
      <c r="K206" s="27">
        <f t="shared" ref="K206:K214" si="33">J206*L206</f>
        <v>0</v>
      </c>
      <c r="L206" s="35">
        <f t="shared" ref="L206:L214" si="34">IF(G206&gt;0,(D206+H206)/(C206+G206),F206)</f>
        <v>24935.922999999999</v>
      </c>
      <c r="M206" s="32">
        <f t="shared" si="31"/>
        <v>1</v>
      </c>
      <c r="N206" s="27">
        <f t="shared" ref="N206:N214" si="35">M206*L206</f>
        <v>24935.922999999999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v>11</v>
      </c>
      <c r="D207" s="45">
        <v>72000</v>
      </c>
      <c r="E207" s="31">
        <f t="shared" si="32"/>
        <v>6545.454545454545</v>
      </c>
      <c r="F207" s="31">
        <f t="shared" si="28"/>
        <v>6545.454545454545</v>
      </c>
      <c r="G207" s="32"/>
      <c r="H207" s="27"/>
      <c r="I207" s="32">
        <f t="shared" ref="I207:I214" si="36">IF(G207&gt;0,H207/G207,0)</f>
        <v>0</v>
      </c>
      <c r="J207" s="33">
        <f t="shared" si="29"/>
        <v>0</v>
      </c>
      <c r="K207" s="27">
        <f t="shared" si="33"/>
        <v>0</v>
      </c>
      <c r="L207" s="35">
        <f t="shared" si="34"/>
        <v>6545.454545454545</v>
      </c>
      <c r="M207" s="32">
        <f t="shared" si="31"/>
        <v>11</v>
      </c>
      <c r="N207" s="27">
        <f t="shared" si="35"/>
        <v>72000</v>
      </c>
      <c r="Q207" s="9"/>
    </row>
    <row r="208" spans="1:17" ht="15" customHeight="1" x14ac:dyDescent="0.25">
      <c r="A208" s="28">
        <v>197</v>
      </c>
      <c r="B208" s="29" t="s">
        <v>194</v>
      </c>
      <c r="C208" s="30">
        <v>0</v>
      </c>
      <c r="D208" s="45">
        <v>0</v>
      </c>
      <c r="E208" s="31">
        <f t="shared" si="32"/>
        <v>0</v>
      </c>
      <c r="F208" s="31">
        <f t="shared" ref="F208:F214" si="37">IF(C208&gt;0,E208,I208)</f>
        <v>0</v>
      </c>
      <c r="G208" s="32"/>
      <c r="H208" s="27"/>
      <c r="I208" s="32">
        <f t="shared" si="36"/>
        <v>0</v>
      </c>
      <c r="J208" s="33">
        <f t="shared" ref="J208:J214" si="38">C208+G208-M208</f>
        <v>0</v>
      </c>
      <c r="K208" s="27">
        <f t="shared" si="33"/>
        <v>0</v>
      </c>
      <c r="L208" s="35">
        <f t="shared" si="34"/>
        <v>0</v>
      </c>
      <c r="M208" s="32">
        <f t="shared" si="31"/>
        <v>0</v>
      </c>
      <c r="N208" s="27">
        <f t="shared" si="35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>
        <v>0</v>
      </c>
      <c r="D209" s="45">
        <v>0</v>
      </c>
      <c r="E209" s="31">
        <f t="shared" si="32"/>
        <v>0</v>
      </c>
      <c r="F209" s="31">
        <f t="shared" si="37"/>
        <v>0</v>
      </c>
      <c r="G209" s="32"/>
      <c r="H209" s="27"/>
      <c r="I209" s="32">
        <f t="shared" si="36"/>
        <v>0</v>
      </c>
      <c r="J209" s="33">
        <f t="shared" si="38"/>
        <v>0</v>
      </c>
      <c r="K209" s="27">
        <f t="shared" si="33"/>
        <v>0</v>
      </c>
      <c r="L209" s="35">
        <f t="shared" si="34"/>
        <v>0</v>
      </c>
      <c r="M209" s="32">
        <f t="shared" si="31"/>
        <v>0</v>
      </c>
      <c r="N209" s="27">
        <f t="shared" si="35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v>28</v>
      </c>
      <c r="D210" s="45">
        <v>114800</v>
      </c>
      <c r="E210" s="31">
        <f t="shared" si="32"/>
        <v>4100</v>
      </c>
      <c r="F210" s="31">
        <f t="shared" si="37"/>
        <v>4100</v>
      </c>
      <c r="G210" s="32"/>
      <c r="H210" s="27"/>
      <c r="I210" s="32">
        <f t="shared" si="36"/>
        <v>0</v>
      </c>
      <c r="J210" s="33">
        <f t="shared" si="38"/>
        <v>7</v>
      </c>
      <c r="K210" s="27">
        <f t="shared" si="33"/>
        <v>28700</v>
      </c>
      <c r="L210" s="35">
        <f t="shared" si="34"/>
        <v>4100</v>
      </c>
      <c r="M210" s="32">
        <f t="shared" si="31"/>
        <v>21</v>
      </c>
      <c r="N210" s="27">
        <f t="shared" si="35"/>
        <v>86100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v>4</v>
      </c>
      <c r="D211" s="45">
        <v>82233.320000000007</v>
      </c>
      <c r="E211" s="31">
        <f t="shared" si="32"/>
        <v>20558.330000000002</v>
      </c>
      <c r="F211" s="31">
        <f t="shared" si="37"/>
        <v>20558.330000000002</v>
      </c>
      <c r="G211" s="32"/>
      <c r="H211" s="27"/>
      <c r="I211" s="32">
        <f t="shared" si="36"/>
        <v>0</v>
      </c>
      <c r="J211" s="33">
        <f t="shared" si="38"/>
        <v>3</v>
      </c>
      <c r="K211" s="27">
        <f t="shared" si="33"/>
        <v>61674.990000000005</v>
      </c>
      <c r="L211" s="35">
        <f t="shared" si="34"/>
        <v>20558.330000000002</v>
      </c>
      <c r="M211" s="32">
        <f t="shared" si="31"/>
        <v>1</v>
      </c>
      <c r="N211" s="27">
        <f t="shared" si="35"/>
        <v>20558.330000000002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v>4</v>
      </c>
      <c r="D212" s="45">
        <v>82233.320000000007</v>
      </c>
      <c r="E212" s="31">
        <f t="shared" si="32"/>
        <v>20558.330000000002</v>
      </c>
      <c r="F212" s="31">
        <f t="shared" si="37"/>
        <v>20558.330000000002</v>
      </c>
      <c r="G212" s="32"/>
      <c r="H212" s="27"/>
      <c r="I212" s="32">
        <f t="shared" si="36"/>
        <v>0</v>
      </c>
      <c r="J212" s="33">
        <f t="shared" si="38"/>
        <v>0</v>
      </c>
      <c r="K212" s="27">
        <f t="shared" si="33"/>
        <v>0</v>
      </c>
      <c r="L212" s="35">
        <f t="shared" si="34"/>
        <v>20558.330000000002</v>
      </c>
      <c r="M212" s="32">
        <f t="shared" si="31"/>
        <v>4</v>
      </c>
      <c r="N212" s="27">
        <f t="shared" si="35"/>
        <v>82233.320000000007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v>1</v>
      </c>
      <c r="D213" s="45">
        <v>20558.330000000002</v>
      </c>
      <c r="E213" s="31">
        <f t="shared" si="32"/>
        <v>20558.330000000002</v>
      </c>
      <c r="F213" s="31">
        <f t="shared" si="37"/>
        <v>20558.330000000002</v>
      </c>
      <c r="G213" s="32"/>
      <c r="H213" s="27"/>
      <c r="I213" s="32">
        <f t="shared" si="36"/>
        <v>0</v>
      </c>
      <c r="J213" s="33">
        <f t="shared" si="38"/>
        <v>0</v>
      </c>
      <c r="K213" s="27">
        <f t="shared" si="33"/>
        <v>0</v>
      </c>
      <c r="L213" s="35">
        <f t="shared" si="34"/>
        <v>20558.330000000002</v>
      </c>
      <c r="M213" s="32">
        <f t="shared" si="31"/>
        <v>1</v>
      </c>
      <c r="N213" s="27">
        <f t="shared" si="35"/>
        <v>20558.330000000002</v>
      </c>
      <c r="Q213" s="9"/>
    </row>
    <row r="214" spans="1:17" x14ac:dyDescent="0.25">
      <c r="A214" s="30">
        <v>203</v>
      </c>
      <c r="B214" s="29" t="s">
        <v>225</v>
      </c>
      <c r="C214" s="30"/>
      <c r="D214" s="45">
        <v>0</v>
      </c>
      <c r="E214" s="31">
        <f t="shared" si="32"/>
        <v>0</v>
      </c>
      <c r="F214" s="31">
        <f t="shared" si="37"/>
        <v>0</v>
      </c>
      <c r="G214" s="32"/>
      <c r="H214" s="27"/>
      <c r="I214" s="32">
        <f t="shared" si="36"/>
        <v>0</v>
      </c>
      <c r="J214" s="33">
        <f t="shared" si="38"/>
        <v>0</v>
      </c>
      <c r="K214" s="27">
        <f t="shared" si="33"/>
        <v>0</v>
      </c>
      <c r="L214" s="35">
        <f t="shared" si="34"/>
        <v>0</v>
      </c>
      <c r="M214" s="32"/>
      <c r="N214" s="27">
        <f t="shared" si="35"/>
        <v>0</v>
      </c>
      <c r="Q214" s="9"/>
    </row>
    <row r="215" spans="1:17" ht="3.75" customHeight="1" x14ac:dyDescent="0.25">
      <c r="A215" s="40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Q215" s="55"/>
    </row>
    <row r="216" spans="1:17" ht="13.8" x14ac:dyDescent="0.25">
      <c r="A216" s="40"/>
      <c r="B216" s="46" t="s">
        <v>229</v>
      </c>
      <c r="C216" s="47"/>
      <c r="D216" s="48">
        <f>SUM(D13:D214)</f>
        <v>22111325.153793938</v>
      </c>
      <c r="E216" s="49"/>
      <c r="F216" s="49"/>
      <c r="G216" s="49"/>
      <c r="H216" s="50">
        <f>SUM(H13:H214)</f>
        <v>6851000</v>
      </c>
      <c r="I216" s="49"/>
      <c r="J216" s="49"/>
      <c r="K216" s="48">
        <f>SUM(K13:K214)</f>
        <v>8197408.1639695223</v>
      </c>
      <c r="L216" s="49"/>
      <c r="M216" s="49"/>
      <c r="N216" s="51">
        <f>SUM(N13:N214)</f>
        <v>20764916.989824411</v>
      </c>
      <c r="Q216" s="55"/>
    </row>
    <row r="217" spans="1:17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Q217" s="55"/>
    </row>
    <row r="218" spans="1:17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Q218" s="55"/>
    </row>
    <row r="219" spans="1:17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Q219" s="55"/>
    </row>
    <row r="220" spans="1:17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Q220" s="55"/>
    </row>
    <row r="221" spans="1:17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Q221" s="55"/>
    </row>
    <row r="222" spans="1:17" x14ac:dyDescent="0.25">
      <c r="A222" s="40"/>
      <c r="B222" s="40"/>
      <c r="C222" s="40"/>
      <c r="D222" s="41">
        <f>D216+H216</f>
        <v>28962325.153793938</v>
      </c>
      <c r="E222" s="40"/>
      <c r="F222" s="40"/>
      <c r="H222" s="41"/>
      <c r="I222" s="40"/>
      <c r="J222" s="40"/>
      <c r="K222" s="41"/>
      <c r="L222" s="40"/>
      <c r="M222" s="40"/>
      <c r="N222" s="40"/>
      <c r="Q222" s="55"/>
    </row>
    <row r="223" spans="1:17" x14ac:dyDescent="0.25">
      <c r="D223" s="41">
        <f>K216+N216</f>
        <v>28962325.153793931</v>
      </c>
      <c r="I223" s="15"/>
      <c r="J223" s="15"/>
      <c r="K223" s="15"/>
      <c r="L223" s="15"/>
      <c r="M223" s="15"/>
      <c r="N223" s="16"/>
      <c r="O223" s="16"/>
      <c r="P223" s="16"/>
      <c r="Q223" s="15"/>
    </row>
    <row r="224" spans="1:17" x14ac:dyDescent="0.25">
      <c r="I224" s="15"/>
      <c r="J224" s="15"/>
      <c r="K224" s="15"/>
      <c r="L224" s="15"/>
      <c r="M224" s="15"/>
      <c r="N224" s="15"/>
      <c r="O224" s="16"/>
      <c r="P224" s="16"/>
      <c r="Q224" s="16"/>
    </row>
    <row r="225" spans="9:17" x14ac:dyDescent="0.25">
      <c r="I225" s="16"/>
      <c r="J225" s="16"/>
      <c r="K225" s="16"/>
      <c r="L225" s="16"/>
      <c r="M225" s="16"/>
      <c r="N225" s="16"/>
      <c r="O225" s="16"/>
      <c r="P225" s="16"/>
      <c r="Q225" s="16"/>
    </row>
    <row r="226" spans="9:17" x14ac:dyDescent="0.25">
      <c r="I226" s="16"/>
      <c r="J226" s="16"/>
      <c r="K226" s="16"/>
      <c r="L226" s="16"/>
      <c r="M226" s="16"/>
      <c r="N226" s="16"/>
      <c r="O226" s="16"/>
      <c r="P226" s="16"/>
      <c r="Q226" s="16"/>
    </row>
    <row r="227" spans="9:17" x14ac:dyDescent="0.25"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9:17" x14ac:dyDescent="0.25">
      <c r="I228" s="16"/>
      <c r="J228" s="16"/>
      <c r="K228" s="16"/>
      <c r="L228" s="16"/>
      <c r="M228" s="16"/>
      <c r="N228" s="16"/>
      <c r="O228" s="16"/>
      <c r="P228" s="16"/>
      <c r="Q228" s="16"/>
    </row>
    <row r="229" spans="9:17" x14ac:dyDescent="0.25">
      <c r="I229" s="16"/>
      <c r="J229" s="17"/>
      <c r="K229" s="16"/>
      <c r="L229" s="16"/>
      <c r="M229" s="16"/>
      <c r="N229" s="16"/>
      <c r="O229" s="16"/>
      <c r="P229" s="16"/>
      <c r="Q229" s="16"/>
    </row>
    <row r="230" spans="9:17" x14ac:dyDescent="0.25">
      <c r="I230" s="16"/>
      <c r="J230" s="18"/>
      <c r="K230" s="16"/>
      <c r="L230" s="16"/>
      <c r="M230" s="16"/>
      <c r="N230" s="16"/>
      <c r="O230" s="16"/>
      <c r="P230" s="16"/>
      <c r="Q230" s="16"/>
    </row>
    <row r="231" spans="9:17" x14ac:dyDescent="0.25"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9:17" x14ac:dyDescent="0.25">
      <c r="I232" s="16"/>
      <c r="J232" s="19"/>
      <c r="K232" s="16"/>
      <c r="L232" s="16"/>
      <c r="M232" s="16"/>
      <c r="N232" s="16"/>
      <c r="O232" s="16"/>
      <c r="P232" s="16"/>
      <c r="Q232" s="16"/>
    </row>
    <row r="233" spans="9:17" x14ac:dyDescent="0.25"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9:17" x14ac:dyDescent="0.25"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9:17" x14ac:dyDescent="0.25"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9:17" x14ac:dyDescent="0.25">
      <c r="I236" s="16"/>
      <c r="J236" s="16"/>
      <c r="K236" s="16"/>
      <c r="L236" s="16"/>
      <c r="M236" s="16"/>
      <c r="N236" s="16"/>
      <c r="O236" s="16"/>
      <c r="P236" s="16"/>
      <c r="Q236" s="16"/>
    </row>
    <row r="237" spans="9:17" x14ac:dyDescent="0.25"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9:17" x14ac:dyDescent="0.25">
      <c r="I238" s="16"/>
      <c r="J238" s="20"/>
      <c r="K238" s="16"/>
      <c r="L238" s="15"/>
      <c r="M238" s="21"/>
      <c r="N238" s="15"/>
      <c r="O238" s="21"/>
      <c r="P238" s="22"/>
      <c r="Q238" s="16"/>
    </row>
    <row r="239" spans="9:17" x14ac:dyDescent="0.25"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9:17" x14ac:dyDescent="0.25"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9:17" x14ac:dyDescent="0.25"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9:17" x14ac:dyDescent="0.25"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9:17" x14ac:dyDescent="0.25">
      <c r="I243" s="16"/>
      <c r="J243" s="16"/>
      <c r="K243" s="17"/>
      <c r="L243" s="16"/>
      <c r="M243" s="16"/>
      <c r="N243" s="16"/>
      <c r="O243" s="16"/>
      <c r="P243" s="16"/>
      <c r="Q243" s="16"/>
    </row>
  </sheetData>
  <autoFilter ref="A11:N214" xr:uid="{00000000-0009-0000-0000-000002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</autoFilter>
  <mergeCells count="13">
    <mergeCell ref="A9:N9"/>
    <mergeCell ref="A2:N2"/>
    <mergeCell ref="A3:N3"/>
    <mergeCell ref="A4:N4"/>
    <mergeCell ref="A7:N7"/>
    <mergeCell ref="A8:N8"/>
    <mergeCell ref="M11:N11"/>
    <mergeCell ref="A10:E10"/>
    <mergeCell ref="A11:A12"/>
    <mergeCell ref="B11:B12"/>
    <mergeCell ref="C11:D11"/>
    <mergeCell ref="G11:I11"/>
    <mergeCell ref="J11:L1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S249"/>
  <sheetViews>
    <sheetView topLeftCell="A218" zoomScale="98" zoomScaleNormal="98" workbookViewId="0">
      <selection activeCell="P13" sqref="P13"/>
    </sheetView>
  </sheetViews>
  <sheetFormatPr defaultColWidth="9.109375" defaultRowHeight="13.2" x14ac:dyDescent="0.25"/>
  <cols>
    <col min="1" max="1" width="5.109375" style="58" customWidth="1"/>
    <col min="2" max="2" width="26.109375" style="58" customWidth="1"/>
    <col min="3" max="3" width="8" style="58" customWidth="1"/>
    <col min="4" max="4" width="11.77734375" style="58" customWidth="1"/>
    <col min="5" max="5" width="12.77734375" style="58" hidden="1" customWidth="1"/>
    <col min="6" max="6" width="14.5546875" style="58" hidden="1" customWidth="1"/>
    <col min="7" max="7" width="8" style="58" customWidth="1"/>
    <col min="8" max="8" width="12.88671875" style="58" customWidth="1"/>
    <col min="9" max="9" width="10.77734375" style="58" hidden="1" customWidth="1"/>
    <col min="10" max="10" width="8" style="58" customWidth="1"/>
    <col min="11" max="11" width="11.33203125" style="58" customWidth="1"/>
    <col min="12" max="12" width="9" style="58" hidden="1" customWidth="1"/>
    <col min="13" max="13" width="8" style="58" customWidth="1"/>
    <col min="14" max="14" width="15" style="58" customWidth="1"/>
    <col min="15" max="15" width="9.109375" style="58"/>
    <col min="16" max="16" width="13.6640625" style="58" bestFit="1" customWidth="1"/>
    <col min="17" max="17" width="19.44140625" style="58" bestFit="1" customWidth="1"/>
    <col min="18" max="16384" width="9.109375" style="58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56"/>
    </row>
    <row r="6" spans="1:19" ht="4.5" customHeight="1" x14ac:dyDescent="0.25">
      <c r="A6" s="56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241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57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v>5</v>
      </c>
      <c r="D13" s="45">
        <v>55000</v>
      </c>
      <c r="E13" s="31">
        <f>IF(C13&gt;0,D13/C13,0)</f>
        <v>11000</v>
      </c>
      <c r="F13" s="31">
        <f t="shared" ref="F13:F76" si="0">IF(C13&gt;0,E13,I13)</f>
        <v>11000</v>
      </c>
      <c r="G13" s="32"/>
      <c r="H13" s="27"/>
      <c r="I13" s="32">
        <f>IF(G13&gt;0,H13/G13,0)</f>
        <v>0</v>
      </c>
      <c r="J13" s="33">
        <f>C13+G13-M13</f>
        <v>0</v>
      </c>
      <c r="K13" s="27">
        <f>J13*L13</f>
        <v>0</v>
      </c>
      <c r="L13" s="35">
        <f>IF(G13&gt;0,(D13+H13)/(C13+G13),F13)</f>
        <v>11000</v>
      </c>
      <c r="M13" s="32">
        <v>5</v>
      </c>
      <c r="N13" s="27">
        <f>M13*L13</f>
        <v>55000</v>
      </c>
      <c r="Q13" s="9"/>
    </row>
    <row r="14" spans="1:19" ht="15" customHeight="1" x14ac:dyDescent="0.25">
      <c r="A14" s="28">
        <v>2</v>
      </c>
      <c r="B14" s="29" t="s">
        <v>3</v>
      </c>
      <c r="C14" s="30">
        <v>12</v>
      </c>
      <c r="D14" s="45">
        <v>32500</v>
      </c>
      <c r="E14" s="31">
        <f t="shared" ref="E14:E77" si="1">IF(C14&gt;0,D14/C14,0)</f>
        <v>2708.3333333333335</v>
      </c>
      <c r="F14" s="31">
        <f t="shared" si="0"/>
        <v>2708.3333333333335</v>
      </c>
      <c r="G14" s="36"/>
      <c r="H14" s="27"/>
      <c r="I14" s="32">
        <f t="shared" ref="I14:I77" si="2">IF(G14&gt;0,H14/G14,0)</f>
        <v>0</v>
      </c>
      <c r="J14" s="33">
        <f t="shared" ref="J14:J77" si="3">C14+G14-M14</f>
        <v>12</v>
      </c>
      <c r="K14" s="27">
        <f t="shared" ref="K14:K77" si="4">J14*L14</f>
        <v>32500</v>
      </c>
      <c r="L14" s="35">
        <f t="shared" ref="L14:L77" si="5">IF(G14&gt;0,(D14+H14)/(C14+G14),F14)</f>
        <v>2708.3333333333335</v>
      </c>
      <c r="M14" s="32">
        <v>0</v>
      </c>
      <c r="N14" s="27">
        <f t="shared" ref="N14:N77" si="6">M14*L14</f>
        <v>0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v>0</v>
      </c>
      <c r="D15" s="45">
        <v>0</v>
      </c>
      <c r="E15" s="31">
        <f t="shared" si="1"/>
        <v>0</v>
      </c>
      <c r="F15" s="31">
        <f t="shared" si="0"/>
        <v>0</v>
      </c>
      <c r="G15" s="32"/>
      <c r="H15" s="27" t="s">
        <v>243</v>
      </c>
      <c r="I15" s="32">
        <f t="shared" si="2"/>
        <v>0</v>
      </c>
      <c r="J15" s="33">
        <f t="shared" si="3"/>
        <v>0</v>
      </c>
      <c r="K15" s="27">
        <f t="shared" si="4"/>
        <v>0</v>
      </c>
      <c r="L15" s="35">
        <f t="shared" si="5"/>
        <v>0</v>
      </c>
      <c r="M15" s="32">
        <f t="shared" ref="M15:M27" si="7">VLOOKUP(B15,ZUWITA,6,FALSE)</f>
        <v>0</v>
      </c>
      <c r="N15" s="27">
        <f t="shared" si="6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v>10</v>
      </c>
      <c r="D16" s="45">
        <v>253333.52941176473</v>
      </c>
      <c r="E16" s="31">
        <f t="shared" si="1"/>
        <v>25333.352941176472</v>
      </c>
      <c r="F16" s="31">
        <f t="shared" si="0"/>
        <v>25333.352941176472</v>
      </c>
      <c r="G16" s="32"/>
      <c r="H16" s="27"/>
      <c r="I16" s="32">
        <f t="shared" si="2"/>
        <v>0</v>
      </c>
      <c r="J16" s="33">
        <f t="shared" si="3"/>
        <v>0</v>
      </c>
      <c r="K16" s="27">
        <f t="shared" si="4"/>
        <v>0</v>
      </c>
      <c r="L16" s="35">
        <f t="shared" si="5"/>
        <v>25333.352941176472</v>
      </c>
      <c r="M16" s="32">
        <f t="shared" si="7"/>
        <v>10</v>
      </c>
      <c r="N16" s="27">
        <f t="shared" si="6"/>
        <v>253333.52941176473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v>7</v>
      </c>
      <c r="D17" s="45">
        <v>70000</v>
      </c>
      <c r="E17" s="31">
        <f t="shared" si="1"/>
        <v>10000</v>
      </c>
      <c r="F17" s="31">
        <f t="shared" si="0"/>
        <v>10000</v>
      </c>
      <c r="G17" s="32"/>
      <c r="H17" s="27"/>
      <c r="I17" s="32">
        <f t="shared" si="2"/>
        <v>0</v>
      </c>
      <c r="J17" s="33">
        <f t="shared" si="3"/>
        <v>4</v>
      </c>
      <c r="K17" s="27">
        <f t="shared" si="4"/>
        <v>40000</v>
      </c>
      <c r="L17" s="35">
        <f t="shared" si="5"/>
        <v>10000</v>
      </c>
      <c r="M17" s="32">
        <v>3</v>
      </c>
      <c r="N17" s="27">
        <f t="shared" si="6"/>
        <v>30000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v>81</v>
      </c>
      <c r="D18" s="45">
        <v>433639.41573033703</v>
      </c>
      <c r="E18" s="31">
        <f t="shared" si="1"/>
        <v>5353.5730337078649</v>
      </c>
      <c r="F18" s="31">
        <f t="shared" si="0"/>
        <v>5353.5730337078649</v>
      </c>
      <c r="G18" s="32"/>
      <c r="H18" s="27"/>
      <c r="I18" s="32">
        <f t="shared" si="2"/>
        <v>0</v>
      </c>
      <c r="J18" s="33">
        <f t="shared" si="3"/>
        <v>0</v>
      </c>
      <c r="K18" s="27">
        <f t="shared" si="4"/>
        <v>0</v>
      </c>
      <c r="L18" s="35">
        <f t="shared" si="5"/>
        <v>5353.5730337078649</v>
      </c>
      <c r="M18" s="32">
        <f t="shared" si="7"/>
        <v>81</v>
      </c>
      <c r="N18" s="27">
        <f t="shared" si="6"/>
        <v>433639.41573033703</v>
      </c>
      <c r="Q18" s="13"/>
    </row>
    <row r="19" spans="1:17" ht="15" customHeight="1" x14ac:dyDescent="0.25">
      <c r="A19" s="28">
        <v>7</v>
      </c>
      <c r="B19" s="29" t="s">
        <v>8</v>
      </c>
      <c r="C19" s="30">
        <v>0</v>
      </c>
      <c r="D19" s="45">
        <v>0</v>
      </c>
      <c r="E19" s="31">
        <f t="shared" si="1"/>
        <v>0</v>
      </c>
      <c r="F19" s="31">
        <f t="shared" si="0"/>
        <v>861.11111111111109</v>
      </c>
      <c r="G19" s="32">
        <v>36</v>
      </c>
      <c r="H19" s="27">
        <v>31000</v>
      </c>
      <c r="I19" s="32">
        <f t="shared" si="2"/>
        <v>861.11111111111109</v>
      </c>
      <c r="J19" s="33">
        <f t="shared" si="3"/>
        <v>29</v>
      </c>
      <c r="K19" s="27">
        <f t="shared" si="4"/>
        <v>24972.222222222223</v>
      </c>
      <c r="L19" s="35">
        <f t="shared" si="5"/>
        <v>861.11111111111109</v>
      </c>
      <c r="M19" s="32">
        <v>7</v>
      </c>
      <c r="N19" s="27">
        <f t="shared" si="6"/>
        <v>6027.7777777777774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v>36</v>
      </c>
      <c r="D20" s="45">
        <v>66000.043478260865</v>
      </c>
      <c r="E20" s="31">
        <f t="shared" si="1"/>
        <v>1833.3345410628017</v>
      </c>
      <c r="F20" s="31">
        <f t="shared" si="0"/>
        <v>1833.3345410628017</v>
      </c>
      <c r="G20" s="32">
        <v>24</v>
      </c>
      <c r="H20" s="27">
        <v>44000</v>
      </c>
      <c r="I20" s="32">
        <f t="shared" si="2"/>
        <v>1833.3333333333333</v>
      </c>
      <c r="J20" s="33">
        <f t="shared" si="3"/>
        <v>16</v>
      </c>
      <c r="K20" s="27">
        <f t="shared" si="4"/>
        <v>29333.344927536229</v>
      </c>
      <c r="L20" s="35">
        <f t="shared" si="5"/>
        <v>1833.3340579710143</v>
      </c>
      <c r="M20" s="32">
        <v>44</v>
      </c>
      <c r="N20" s="27">
        <f t="shared" si="6"/>
        <v>80666.698550724628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v>15</v>
      </c>
      <c r="D21" s="45">
        <v>25235.277777777781</v>
      </c>
      <c r="E21" s="31">
        <f t="shared" si="1"/>
        <v>1682.351851851852</v>
      </c>
      <c r="F21" s="31">
        <f t="shared" si="0"/>
        <v>1682.351851851852</v>
      </c>
      <c r="G21" s="32"/>
      <c r="H21" s="27"/>
      <c r="I21" s="32">
        <f t="shared" si="2"/>
        <v>0</v>
      </c>
      <c r="J21" s="33">
        <f t="shared" si="3"/>
        <v>12</v>
      </c>
      <c r="K21" s="27">
        <f t="shared" si="4"/>
        <v>20188.222222222223</v>
      </c>
      <c r="L21" s="35">
        <f t="shared" si="5"/>
        <v>1682.351851851852</v>
      </c>
      <c r="M21" s="32">
        <v>3</v>
      </c>
      <c r="N21" s="27">
        <f t="shared" si="6"/>
        <v>5047.0555555555557</v>
      </c>
      <c r="Q21" s="9"/>
    </row>
    <row r="22" spans="1:17" ht="15" customHeight="1" x14ac:dyDescent="0.25">
      <c r="A22" s="28">
        <v>10</v>
      </c>
      <c r="B22" s="29" t="s">
        <v>11</v>
      </c>
      <c r="C22" s="30">
        <v>2</v>
      </c>
      <c r="D22" s="45">
        <v>13000</v>
      </c>
      <c r="E22" s="31">
        <f t="shared" si="1"/>
        <v>6500</v>
      </c>
      <c r="F22" s="31">
        <f t="shared" si="0"/>
        <v>6500</v>
      </c>
      <c r="G22" s="32"/>
      <c r="H22" s="27"/>
      <c r="I22" s="32">
        <f t="shared" si="2"/>
        <v>0</v>
      </c>
      <c r="J22" s="33">
        <f t="shared" si="3"/>
        <v>1</v>
      </c>
      <c r="K22" s="27">
        <f t="shared" si="4"/>
        <v>6500</v>
      </c>
      <c r="L22" s="35">
        <f t="shared" si="5"/>
        <v>6500</v>
      </c>
      <c r="M22" s="32">
        <v>1</v>
      </c>
      <c r="N22" s="27">
        <f t="shared" si="6"/>
        <v>6500</v>
      </c>
      <c r="Q22" s="9"/>
    </row>
    <row r="23" spans="1:17" ht="15" customHeight="1" x14ac:dyDescent="0.25">
      <c r="A23" s="28">
        <v>11</v>
      </c>
      <c r="B23" s="29" t="s">
        <v>12</v>
      </c>
      <c r="C23" s="30">
        <v>3</v>
      </c>
      <c r="D23" s="45">
        <v>54000</v>
      </c>
      <c r="E23" s="31">
        <f t="shared" si="1"/>
        <v>18000</v>
      </c>
      <c r="F23" s="31">
        <f t="shared" si="0"/>
        <v>18000</v>
      </c>
      <c r="G23" s="32"/>
      <c r="H23" s="27"/>
      <c r="I23" s="32">
        <f t="shared" si="2"/>
        <v>0</v>
      </c>
      <c r="J23" s="33">
        <f t="shared" si="3"/>
        <v>0</v>
      </c>
      <c r="K23" s="27">
        <f t="shared" si="4"/>
        <v>0</v>
      </c>
      <c r="L23" s="35">
        <f t="shared" si="5"/>
        <v>18000</v>
      </c>
      <c r="M23" s="32">
        <v>3</v>
      </c>
      <c r="N23" s="27">
        <f t="shared" si="6"/>
        <v>54000</v>
      </c>
      <c r="Q23" s="9"/>
    </row>
    <row r="24" spans="1:17" ht="15" customHeight="1" x14ac:dyDescent="0.25">
      <c r="A24" s="28">
        <v>12</v>
      </c>
      <c r="B24" s="29" t="s">
        <v>13</v>
      </c>
      <c r="C24" s="30">
        <v>0</v>
      </c>
      <c r="D24" s="45">
        <v>0</v>
      </c>
      <c r="E24" s="31">
        <f t="shared" si="1"/>
        <v>0</v>
      </c>
      <c r="F24" s="31">
        <f t="shared" si="0"/>
        <v>0</v>
      </c>
      <c r="G24" s="32"/>
      <c r="H24" s="27"/>
      <c r="I24" s="32">
        <f t="shared" si="2"/>
        <v>0</v>
      </c>
      <c r="J24" s="33">
        <f t="shared" si="3"/>
        <v>0</v>
      </c>
      <c r="K24" s="27">
        <f t="shared" si="4"/>
        <v>0</v>
      </c>
      <c r="L24" s="35">
        <f t="shared" si="5"/>
        <v>0</v>
      </c>
      <c r="M24" s="32">
        <f t="shared" si="7"/>
        <v>0</v>
      </c>
      <c r="N24" s="27">
        <f t="shared" si="6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v>4</v>
      </c>
      <c r="D25" s="45">
        <v>72000</v>
      </c>
      <c r="E25" s="31">
        <f t="shared" si="1"/>
        <v>18000</v>
      </c>
      <c r="F25" s="31">
        <f t="shared" si="0"/>
        <v>18000</v>
      </c>
      <c r="G25" s="32"/>
      <c r="H25" s="27"/>
      <c r="I25" s="32">
        <f t="shared" si="2"/>
        <v>0</v>
      </c>
      <c r="J25" s="33">
        <f t="shared" si="3"/>
        <v>0</v>
      </c>
      <c r="K25" s="27">
        <f t="shared" si="4"/>
        <v>0</v>
      </c>
      <c r="L25" s="35">
        <f t="shared" si="5"/>
        <v>18000</v>
      </c>
      <c r="M25" s="32">
        <f t="shared" si="7"/>
        <v>4</v>
      </c>
      <c r="N25" s="27">
        <f t="shared" si="6"/>
        <v>72000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v>4</v>
      </c>
      <c r="D26" s="45">
        <v>72000</v>
      </c>
      <c r="E26" s="31">
        <f t="shared" si="1"/>
        <v>18000</v>
      </c>
      <c r="F26" s="31">
        <f t="shared" si="0"/>
        <v>18000</v>
      </c>
      <c r="G26" s="32"/>
      <c r="H26" s="27"/>
      <c r="I26" s="32">
        <f t="shared" si="2"/>
        <v>0</v>
      </c>
      <c r="J26" s="33">
        <f t="shared" si="3"/>
        <v>0</v>
      </c>
      <c r="K26" s="27">
        <f t="shared" si="4"/>
        <v>0</v>
      </c>
      <c r="L26" s="35">
        <f t="shared" si="5"/>
        <v>18000</v>
      </c>
      <c r="M26" s="32">
        <f t="shared" si="7"/>
        <v>4</v>
      </c>
      <c r="N26" s="27">
        <f t="shared" si="6"/>
        <v>72000</v>
      </c>
      <c r="Q26" s="9"/>
    </row>
    <row r="27" spans="1:17" ht="15" customHeight="1" x14ac:dyDescent="0.25">
      <c r="A27" s="28">
        <v>15</v>
      </c>
      <c r="B27" s="29" t="s">
        <v>16</v>
      </c>
      <c r="C27" s="30">
        <v>4</v>
      </c>
      <c r="D27" s="45">
        <v>72000</v>
      </c>
      <c r="E27" s="31">
        <f t="shared" si="1"/>
        <v>18000</v>
      </c>
      <c r="F27" s="31">
        <f t="shared" si="0"/>
        <v>18000</v>
      </c>
      <c r="G27" s="32"/>
      <c r="H27" s="27"/>
      <c r="I27" s="32">
        <f t="shared" si="2"/>
        <v>0</v>
      </c>
      <c r="J27" s="33">
        <f t="shared" si="3"/>
        <v>0</v>
      </c>
      <c r="K27" s="27">
        <f t="shared" si="4"/>
        <v>0</v>
      </c>
      <c r="L27" s="35">
        <f t="shared" si="5"/>
        <v>18000</v>
      </c>
      <c r="M27" s="32">
        <f t="shared" si="7"/>
        <v>4</v>
      </c>
      <c r="N27" s="27">
        <f t="shared" si="6"/>
        <v>72000</v>
      </c>
      <c r="Q27" s="9"/>
    </row>
    <row r="28" spans="1:17" ht="15" customHeight="1" x14ac:dyDescent="0.25">
      <c r="A28" s="28">
        <v>16</v>
      </c>
      <c r="B28" s="29" t="s">
        <v>17</v>
      </c>
      <c r="C28" s="30">
        <v>8</v>
      </c>
      <c r="D28" s="45">
        <v>61142.8</v>
      </c>
      <c r="E28" s="31">
        <f t="shared" si="1"/>
        <v>7642.85</v>
      </c>
      <c r="F28" s="31">
        <f t="shared" si="0"/>
        <v>7642.85</v>
      </c>
      <c r="G28" s="32"/>
      <c r="H28" s="27"/>
      <c r="I28" s="32">
        <f t="shared" si="2"/>
        <v>0</v>
      </c>
      <c r="J28" s="33">
        <f t="shared" si="3"/>
        <v>3</v>
      </c>
      <c r="K28" s="27">
        <f t="shared" si="4"/>
        <v>22928.550000000003</v>
      </c>
      <c r="L28" s="35">
        <f t="shared" si="5"/>
        <v>7642.85</v>
      </c>
      <c r="M28" s="32">
        <v>5</v>
      </c>
      <c r="N28" s="27">
        <f t="shared" si="6"/>
        <v>38214.25</v>
      </c>
      <c r="Q28" s="9"/>
    </row>
    <row r="29" spans="1:17" ht="15" customHeight="1" x14ac:dyDescent="0.25">
      <c r="A29" s="28">
        <v>17</v>
      </c>
      <c r="B29" s="29" t="s">
        <v>18</v>
      </c>
      <c r="C29" s="30">
        <v>1</v>
      </c>
      <c r="D29" s="45">
        <v>8100</v>
      </c>
      <c r="E29" s="31">
        <f t="shared" si="1"/>
        <v>8100</v>
      </c>
      <c r="F29" s="31">
        <f t="shared" si="0"/>
        <v>8100</v>
      </c>
      <c r="G29" s="32">
        <v>28</v>
      </c>
      <c r="H29" s="27">
        <v>227000</v>
      </c>
      <c r="I29" s="32">
        <f t="shared" si="2"/>
        <v>8107.1428571428569</v>
      </c>
      <c r="J29" s="33">
        <f t="shared" si="3"/>
        <v>3</v>
      </c>
      <c r="K29" s="27">
        <f t="shared" si="4"/>
        <v>24320.689655172413</v>
      </c>
      <c r="L29" s="35">
        <f t="shared" si="5"/>
        <v>8106.8965517241377</v>
      </c>
      <c r="M29" s="32">
        <v>26</v>
      </c>
      <c r="N29" s="27">
        <f t="shared" si="6"/>
        <v>210779.31034482759</v>
      </c>
      <c r="Q29" s="9"/>
    </row>
    <row r="30" spans="1:17" ht="15" customHeight="1" x14ac:dyDescent="0.25">
      <c r="A30" s="28">
        <v>18</v>
      </c>
      <c r="B30" s="29" t="s">
        <v>19</v>
      </c>
      <c r="C30" s="30">
        <v>28</v>
      </c>
      <c r="D30" s="45">
        <v>105438</v>
      </c>
      <c r="E30" s="31">
        <f t="shared" si="1"/>
        <v>3765.6428571428573</v>
      </c>
      <c r="F30" s="31">
        <f t="shared" si="0"/>
        <v>3765.6428571428573</v>
      </c>
      <c r="G30" s="32"/>
      <c r="H30" s="27"/>
      <c r="I30" s="32">
        <f t="shared" si="2"/>
        <v>0</v>
      </c>
      <c r="J30" s="33">
        <f t="shared" si="3"/>
        <v>4</v>
      </c>
      <c r="K30" s="27">
        <f t="shared" si="4"/>
        <v>15062.571428571429</v>
      </c>
      <c r="L30" s="35">
        <f t="shared" si="5"/>
        <v>3765.6428571428573</v>
      </c>
      <c r="M30" s="32">
        <v>24</v>
      </c>
      <c r="N30" s="27">
        <f t="shared" si="6"/>
        <v>90375.42857142858</v>
      </c>
      <c r="Q30" s="9"/>
    </row>
    <row r="31" spans="1:17" ht="15" customHeight="1" x14ac:dyDescent="0.25">
      <c r="A31" s="28">
        <v>19</v>
      </c>
      <c r="B31" s="29" t="s">
        <v>20</v>
      </c>
      <c r="C31" s="30">
        <v>0</v>
      </c>
      <c r="D31" s="45">
        <v>0</v>
      </c>
      <c r="E31" s="31">
        <f t="shared" si="1"/>
        <v>0</v>
      </c>
      <c r="F31" s="31">
        <f t="shared" si="0"/>
        <v>0</v>
      </c>
      <c r="G31" s="32"/>
      <c r="H31" s="27"/>
      <c r="I31" s="32">
        <f t="shared" si="2"/>
        <v>0</v>
      </c>
      <c r="J31" s="33">
        <f t="shared" si="3"/>
        <v>0</v>
      </c>
      <c r="K31" s="27">
        <f t="shared" si="4"/>
        <v>0</v>
      </c>
      <c r="L31" s="35">
        <f t="shared" si="5"/>
        <v>0</v>
      </c>
      <c r="M31" s="32">
        <v>0</v>
      </c>
      <c r="N31" s="27">
        <f t="shared" si="6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v>1</v>
      </c>
      <c r="D32" s="45">
        <v>1683.25</v>
      </c>
      <c r="E32" s="31">
        <f t="shared" si="1"/>
        <v>1683.25</v>
      </c>
      <c r="F32" s="31">
        <f t="shared" si="0"/>
        <v>1683.25</v>
      </c>
      <c r="G32" s="32"/>
      <c r="H32" s="27"/>
      <c r="I32" s="32">
        <f t="shared" si="2"/>
        <v>0</v>
      </c>
      <c r="J32" s="33">
        <f t="shared" si="3"/>
        <v>0</v>
      </c>
      <c r="K32" s="27">
        <f t="shared" si="4"/>
        <v>0</v>
      </c>
      <c r="L32" s="35">
        <f t="shared" si="5"/>
        <v>1683.25</v>
      </c>
      <c r="M32" s="32">
        <v>1</v>
      </c>
      <c r="N32" s="27">
        <f t="shared" si="6"/>
        <v>1683.25</v>
      </c>
      <c r="Q32" s="9"/>
    </row>
    <row r="33" spans="1:17" ht="15" customHeight="1" x14ac:dyDescent="0.25">
      <c r="A33" s="28">
        <v>21</v>
      </c>
      <c r="B33" s="29" t="s">
        <v>22</v>
      </c>
      <c r="C33" s="30">
        <v>4</v>
      </c>
      <c r="D33" s="45">
        <v>36000</v>
      </c>
      <c r="E33" s="31">
        <f t="shared" si="1"/>
        <v>9000</v>
      </c>
      <c r="F33" s="31">
        <f t="shared" si="0"/>
        <v>9000</v>
      </c>
      <c r="G33" s="32"/>
      <c r="H33" s="27"/>
      <c r="I33" s="32">
        <f t="shared" si="2"/>
        <v>0</v>
      </c>
      <c r="J33" s="33">
        <f t="shared" si="3"/>
        <v>0</v>
      </c>
      <c r="K33" s="27">
        <f t="shared" si="4"/>
        <v>0</v>
      </c>
      <c r="L33" s="35">
        <f t="shared" si="5"/>
        <v>9000</v>
      </c>
      <c r="M33" s="32">
        <v>4</v>
      </c>
      <c r="N33" s="27">
        <f t="shared" si="6"/>
        <v>36000</v>
      </c>
      <c r="Q33" s="9"/>
    </row>
    <row r="34" spans="1:17" ht="15" customHeight="1" x14ac:dyDescent="0.25">
      <c r="A34" s="28">
        <v>22</v>
      </c>
      <c r="B34" s="29" t="s">
        <v>23</v>
      </c>
      <c r="C34" s="30"/>
      <c r="D34" s="45">
        <v>0</v>
      </c>
      <c r="E34" s="31">
        <f t="shared" si="1"/>
        <v>0</v>
      </c>
      <c r="F34" s="31">
        <f t="shared" si="0"/>
        <v>0</v>
      </c>
      <c r="G34" s="32"/>
      <c r="H34" s="27"/>
      <c r="I34" s="32">
        <f t="shared" si="2"/>
        <v>0</v>
      </c>
      <c r="J34" s="33">
        <f t="shared" si="3"/>
        <v>0</v>
      </c>
      <c r="K34" s="27">
        <f t="shared" si="4"/>
        <v>0</v>
      </c>
      <c r="L34" s="35">
        <f t="shared" si="5"/>
        <v>0</v>
      </c>
      <c r="M34" s="32"/>
      <c r="N34" s="27">
        <f t="shared" si="6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/>
      <c r="D35" s="45">
        <v>0</v>
      </c>
      <c r="E35" s="31">
        <f t="shared" si="1"/>
        <v>0</v>
      </c>
      <c r="F35" s="31">
        <f t="shared" si="0"/>
        <v>8333.3333333333339</v>
      </c>
      <c r="G35" s="32">
        <v>12</v>
      </c>
      <c r="H35" s="27">
        <v>100000</v>
      </c>
      <c r="I35" s="32">
        <f t="shared" si="2"/>
        <v>8333.3333333333339</v>
      </c>
      <c r="J35" s="33">
        <f t="shared" si="3"/>
        <v>0</v>
      </c>
      <c r="K35" s="27">
        <f t="shared" si="4"/>
        <v>0</v>
      </c>
      <c r="L35" s="35">
        <f t="shared" si="5"/>
        <v>8333.3333333333339</v>
      </c>
      <c r="M35" s="32">
        <v>12</v>
      </c>
      <c r="N35" s="27">
        <f t="shared" si="6"/>
        <v>100000</v>
      </c>
      <c r="Q35" s="9"/>
    </row>
    <row r="36" spans="1:17" ht="15" customHeight="1" x14ac:dyDescent="0.25">
      <c r="A36" s="28">
        <v>24</v>
      </c>
      <c r="B36" s="29" t="s">
        <v>214</v>
      </c>
      <c r="C36" s="30"/>
      <c r="D36" s="45">
        <v>0</v>
      </c>
      <c r="E36" s="31">
        <f t="shared" si="1"/>
        <v>0</v>
      </c>
      <c r="F36" s="31">
        <f t="shared" si="0"/>
        <v>2750</v>
      </c>
      <c r="G36" s="32">
        <v>60</v>
      </c>
      <c r="H36" s="27">
        <v>165000</v>
      </c>
      <c r="I36" s="32">
        <f t="shared" si="2"/>
        <v>2750</v>
      </c>
      <c r="J36" s="33">
        <f t="shared" si="3"/>
        <v>0</v>
      </c>
      <c r="K36" s="27">
        <f t="shared" si="4"/>
        <v>0</v>
      </c>
      <c r="L36" s="35">
        <f t="shared" si="5"/>
        <v>2750</v>
      </c>
      <c r="M36" s="32">
        <v>60</v>
      </c>
      <c r="N36" s="27">
        <f t="shared" si="6"/>
        <v>165000</v>
      </c>
      <c r="Q36" s="9"/>
    </row>
    <row r="37" spans="1:17" ht="15" customHeight="1" x14ac:dyDescent="0.25">
      <c r="A37" s="28">
        <v>25</v>
      </c>
      <c r="B37" s="29" t="s">
        <v>25</v>
      </c>
      <c r="C37" s="30">
        <v>10</v>
      </c>
      <c r="D37" s="45">
        <v>130117.5</v>
      </c>
      <c r="E37" s="31">
        <f t="shared" si="1"/>
        <v>13011.75</v>
      </c>
      <c r="F37" s="31">
        <f t="shared" si="0"/>
        <v>13011.75</v>
      </c>
      <c r="G37" s="32"/>
      <c r="H37" s="27"/>
      <c r="I37" s="32">
        <f t="shared" si="2"/>
        <v>0</v>
      </c>
      <c r="J37" s="33">
        <f t="shared" si="3"/>
        <v>0</v>
      </c>
      <c r="K37" s="27">
        <f t="shared" si="4"/>
        <v>0</v>
      </c>
      <c r="L37" s="35">
        <f t="shared" si="5"/>
        <v>13011.75</v>
      </c>
      <c r="M37" s="32">
        <v>10</v>
      </c>
      <c r="N37" s="27">
        <f t="shared" si="6"/>
        <v>130117.5</v>
      </c>
      <c r="Q37" s="9"/>
    </row>
    <row r="38" spans="1:17" ht="15" customHeight="1" x14ac:dyDescent="0.25">
      <c r="A38" s="28">
        <v>26</v>
      </c>
      <c r="B38" s="29" t="s">
        <v>26</v>
      </c>
      <c r="C38" s="30">
        <v>22</v>
      </c>
      <c r="D38" s="45">
        <v>511785.18518518517</v>
      </c>
      <c r="E38" s="31">
        <f t="shared" si="1"/>
        <v>23262.962962962964</v>
      </c>
      <c r="F38" s="31">
        <f t="shared" si="0"/>
        <v>23262.962962962964</v>
      </c>
      <c r="G38" s="38"/>
      <c r="H38" s="27"/>
      <c r="I38" s="32">
        <f t="shared" si="2"/>
        <v>0</v>
      </c>
      <c r="J38" s="33">
        <f t="shared" si="3"/>
        <v>2</v>
      </c>
      <c r="K38" s="27">
        <f t="shared" si="4"/>
        <v>46525.925925925927</v>
      </c>
      <c r="L38" s="35">
        <f t="shared" si="5"/>
        <v>23262.962962962964</v>
      </c>
      <c r="M38" s="32">
        <v>20</v>
      </c>
      <c r="N38" s="27">
        <f t="shared" si="6"/>
        <v>465259.25925925927</v>
      </c>
      <c r="Q38" s="9"/>
    </row>
    <row r="39" spans="1:17" ht="15" customHeight="1" x14ac:dyDescent="0.25">
      <c r="A39" s="28">
        <v>27</v>
      </c>
      <c r="B39" s="29" t="s">
        <v>27</v>
      </c>
      <c r="C39" s="30">
        <v>6</v>
      </c>
      <c r="D39" s="45">
        <v>181848.66666666666</v>
      </c>
      <c r="E39" s="31">
        <f t="shared" si="1"/>
        <v>30308.111111111109</v>
      </c>
      <c r="F39" s="31">
        <f t="shared" si="0"/>
        <v>30308.111111111109</v>
      </c>
      <c r="G39" s="32"/>
      <c r="H39" s="27"/>
      <c r="I39" s="32">
        <f t="shared" si="2"/>
        <v>0</v>
      </c>
      <c r="J39" s="33">
        <f t="shared" si="3"/>
        <v>2</v>
      </c>
      <c r="K39" s="27">
        <f t="shared" si="4"/>
        <v>60616.222222222219</v>
      </c>
      <c r="L39" s="35">
        <f t="shared" si="5"/>
        <v>30308.111111111109</v>
      </c>
      <c r="M39" s="32">
        <v>4</v>
      </c>
      <c r="N39" s="27">
        <f t="shared" si="6"/>
        <v>121232.44444444444</v>
      </c>
      <c r="Q39" s="9"/>
    </row>
    <row r="40" spans="1:17" ht="15" customHeight="1" x14ac:dyDescent="0.25">
      <c r="A40" s="28">
        <v>28</v>
      </c>
      <c r="B40" s="29" t="s">
        <v>28</v>
      </c>
      <c r="C40" s="30">
        <v>12</v>
      </c>
      <c r="D40" s="45">
        <v>220000</v>
      </c>
      <c r="E40" s="31">
        <f t="shared" si="1"/>
        <v>18333.333333333332</v>
      </c>
      <c r="F40" s="31">
        <f t="shared" si="0"/>
        <v>18333.333333333332</v>
      </c>
      <c r="G40" s="32"/>
      <c r="H40" s="27"/>
      <c r="I40" s="32">
        <f t="shared" si="2"/>
        <v>0</v>
      </c>
      <c r="J40" s="33">
        <f t="shared" si="3"/>
        <v>4</v>
      </c>
      <c r="K40" s="27">
        <f t="shared" si="4"/>
        <v>73333.333333333328</v>
      </c>
      <c r="L40" s="35">
        <f t="shared" si="5"/>
        <v>18333.333333333332</v>
      </c>
      <c r="M40" s="32">
        <v>8</v>
      </c>
      <c r="N40" s="27">
        <f t="shared" si="6"/>
        <v>146666.66666666666</v>
      </c>
      <c r="Q40" s="9"/>
    </row>
    <row r="41" spans="1:17" ht="15" customHeight="1" x14ac:dyDescent="0.25">
      <c r="A41" s="28">
        <v>29</v>
      </c>
      <c r="B41" s="29" t="s">
        <v>29</v>
      </c>
      <c r="C41" s="30">
        <v>0</v>
      </c>
      <c r="D41" s="45">
        <v>0</v>
      </c>
      <c r="E41" s="31">
        <f t="shared" si="1"/>
        <v>0</v>
      </c>
      <c r="F41" s="31">
        <f t="shared" si="0"/>
        <v>0</v>
      </c>
      <c r="G41" s="32"/>
      <c r="H41" s="27"/>
      <c r="I41" s="32">
        <f t="shared" si="2"/>
        <v>0</v>
      </c>
      <c r="J41" s="33">
        <f t="shared" si="3"/>
        <v>0</v>
      </c>
      <c r="K41" s="27">
        <f t="shared" si="4"/>
        <v>0</v>
      </c>
      <c r="L41" s="35">
        <f t="shared" si="5"/>
        <v>0</v>
      </c>
      <c r="M41" s="32">
        <v>0</v>
      </c>
      <c r="N41" s="27">
        <f t="shared" si="6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v>8</v>
      </c>
      <c r="D42" s="45">
        <v>88000</v>
      </c>
      <c r="E42" s="31">
        <f t="shared" si="1"/>
        <v>11000</v>
      </c>
      <c r="F42" s="31">
        <f t="shared" si="0"/>
        <v>11000</v>
      </c>
      <c r="G42" s="32"/>
      <c r="H42" s="27"/>
      <c r="I42" s="32">
        <f t="shared" si="2"/>
        <v>0</v>
      </c>
      <c r="J42" s="33">
        <f t="shared" si="3"/>
        <v>0</v>
      </c>
      <c r="K42" s="27">
        <f t="shared" si="4"/>
        <v>0</v>
      </c>
      <c r="L42" s="35">
        <f t="shared" si="5"/>
        <v>11000</v>
      </c>
      <c r="M42" s="32">
        <v>8</v>
      </c>
      <c r="N42" s="27">
        <f t="shared" si="6"/>
        <v>88000</v>
      </c>
      <c r="Q42" s="9"/>
    </row>
    <row r="43" spans="1:17" ht="15" customHeight="1" x14ac:dyDescent="0.25">
      <c r="A43" s="28">
        <v>31</v>
      </c>
      <c r="B43" s="29" t="s">
        <v>31</v>
      </c>
      <c r="C43" s="30">
        <v>13</v>
      </c>
      <c r="D43" s="45">
        <v>34612.5</v>
      </c>
      <c r="E43" s="31">
        <f t="shared" si="1"/>
        <v>2662.5</v>
      </c>
      <c r="F43" s="31">
        <f t="shared" si="0"/>
        <v>2662.5</v>
      </c>
      <c r="G43" s="32"/>
      <c r="H43" s="27"/>
      <c r="I43" s="32">
        <f t="shared" si="2"/>
        <v>0</v>
      </c>
      <c r="J43" s="33">
        <f t="shared" si="3"/>
        <v>0</v>
      </c>
      <c r="K43" s="27">
        <f t="shared" si="4"/>
        <v>0</v>
      </c>
      <c r="L43" s="35">
        <f t="shared" si="5"/>
        <v>2662.5</v>
      </c>
      <c r="M43" s="32">
        <f t="shared" ref="M43" si="8">VLOOKUP(B43,ZUWITA,6,FALSE)</f>
        <v>13</v>
      </c>
      <c r="N43" s="27">
        <f t="shared" si="6"/>
        <v>34612.5</v>
      </c>
      <c r="Q43" s="9"/>
    </row>
    <row r="44" spans="1:17" ht="15" customHeight="1" x14ac:dyDescent="0.25">
      <c r="A44" s="28">
        <v>32</v>
      </c>
      <c r="B44" s="29" t="s">
        <v>32</v>
      </c>
      <c r="C44" s="30">
        <v>41</v>
      </c>
      <c r="D44" s="45">
        <v>431353.86956521741</v>
      </c>
      <c r="E44" s="31">
        <f t="shared" si="1"/>
        <v>10520.826086956522</v>
      </c>
      <c r="F44" s="31">
        <f t="shared" si="0"/>
        <v>10520.826086956522</v>
      </c>
      <c r="G44" s="32"/>
      <c r="H44" s="27"/>
      <c r="I44" s="32">
        <f t="shared" si="2"/>
        <v>0</v>
      </c>
      <c r="J44" s="33">
        <f t="shared" si="3"/>
        <v>4</v>
      </c>
      <c r="K44" s="27">
        <f t="shared" si="4"/>
        <v>42083.304347826088</v>
      </c>
      <c r="L44" s="35">
        <f t="shared" si="5"/>
        <v>10520.826086956522</v>
      </c>
      <c r="M44" s="32">
        <v>37</v>
      </c>
      <c r="N44" s="27">
        <f t="shared" si="6"/>
        <v>389270.5652173913</v>
      </c>
      <c r="Q44" s="9"/>
    </row>
    <row r="45" spans="1:17" ht="15" customHeight="1" x14ac:dyDescent="0.25">
      <c r="A45" s="28">
        <v>33</v>
      </c>
      <c r="B45" s="29" t="s">
        <v>33</v>
      </c>
      <c r="C45" s="30"/>
      <c r="D45" s="45">
        <v>0</v>
      </c>
      <c r="E45" s="31">
        <f t="shared" si="1"/>
        <v>0</v>
      </c>
      <c r="F45" s="31">
        <f t="shared" si="0"/>
        <v>8333.3333333333339</v>
      </c>
      <c r="G45" s="32">
        <v>12</v>
      </c>
      <c r="H45" s="27">
        <v>100000</v>
      </c>
      <c r="I45" s="32">
        <f t="shared" si="2"/>
        <v>8333.3333333333339</v>
      </c>
      <c r="J45" s="33">
        <f t="shared" si="3"/>
        <v>0</v>
      </c>
      <c r="K45" s="27">
        <f t="shared" si="4"/>
        <v>0</v>
      </c>
      <c r="L45" s="35">
        <f t="shared" si="5"/>
        <v>8333.3333333333339</v>
      </c>
      <c r="M45" s="32">
        <v>12</v>
      </c>
      <c r="N45" s="27">
        <f t="shared" si="6"/>
        <v>100000</v>
      </c>
      <c r="Q45" s="9"/>
    </row>
    <row r="46" spans="1:17" ht="15" customHeight="1" x14ac:dyDescent="0.25">
      <c r="A46" s="28">
        <v>34</v>
      </c>
      <c r="B46" s="29" t="s">
        <v>33</v>
      </c>
      <c r="C46" s="30"/>
      <c r="D46" s="45">
        <v>0</v>
      </c>
      <c r="E46" s="31">
        <f t="shared" si="1"/>
        <v>0</v>
      </c>
      <c r="F46" s="31">
        <f t="shared" si="0"/>
        <v>0</v>
      </c>
      <c r="G46" s="32"/>
      <c r="H46" s="27"/>
      <c r="I46" s="32">
        <f t="shared" si="2"/>
        <v>0</v>
      </c>
      <c r="J46" s="33">
        <f t="shared" si="3"/>
        <v>0</v>
      </c>
      <c r="K46" s="27">
        <f t="shared" si="4"/>
        <v>0</v>
      </c>
      <c r="L46" s="35">
        <f t="shared" si="5"/>
        <v>0</v>
      </c>
      <c r="M46" s="32"/>
      <c r="N46" s="27">
        <f t="shared" si="6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/>
      <c r="D47" s="45">
        <v>0</v>
      </c>
      <c r="E47" s="31">
        <f t="shared" si="1"/>
        <v>0</v>
      </c>
      <c r="F47" s="31">
        <f t="shared" si="0"/>
        <v>2750</v>
      </c>
      <c r="G47" s="32">
        <v>60</v>
      </c>
      <c r="H47" s="27">
        <v>165000</v>
      </c>
      <c r="I47" s="32">
        <f t="shared" si="2"/>
        <v>2750</v>
      </c>
      <c r="J47" s="33">
        <f t="shared" si="3"/>
        <v>0</v>
      </c>
      <c r="K47" s="27">
        <f t="shared" si="4"/>
        <v>0</v>
      </c>
      <c r="L47" s="35">
        <f t="shared" si="5"/>
        <v>2750</v>
      </c>
      <c r="M47" s="32">
        <v>60</v>
      </c>
      <c r="N47" s="27">
        <f t="shared" si="6"/>
        <v>165000</v>
      </c>
      <c r="Q47" s="9"/>
    </row>
    <row r="48" spans="1:17" ht="15" customHeight="1" x14ac:dyDescent="0.25">
      <c r="A48" s="28">
        <v>36</v>
      </c>
      <c r="B48" s="29" t="s">
        <v>35</v>
      </c>
      <c r="C48" s="30">
        <v>27</v>
      </c>
      <c r="D48" s="45">
        <v>443571.39</v>
      </c>
      <c r="E48" s="31">
        <f t="shared" si="1"/>
        <v>16428.57</v>
      </c>
      <c r="F48" s="31">
        <f t="shared" si="0"/>
        <v>16428.57</v>
      </c>
      <c r="G48" s="32"/>
      <c r="H48" s="27"/>
      <c r="I48" s="32">
        <f t="shared" si="2"/>
        <v>0</v>
      </c>
      <c r="J48" s="33">
        <f t="shared" si="3"/>
        <v>1</v>
      </c>
      <c r="K48" s="27">
        <f t="shared" si="4"/>
        <v>16428.57</v>
      </c>
      <c r="L48" s="35">
        <f t="shared" si="5"/>
        <v>16428.57</v>
      </c>
      <c r="M48" s="32">
        <v>26</v>
      </c>
      <c r="N48" s="27">
        <f t="shared" si="6"/>
        <v>427142.82</v>
      </c>
      <c r="Q48" s="9"/>
    </row>
    <row r="49" spans="1:17" ht="15" customHeight="1" x14ac:dyDescent="0.25">
      <c r="A49" s="28">
        <v>37</v>
      </c>
      <c r="B49" s="29" t="s">
        <v>36</v>
      </c>
      <c r="C49" s="30">
        <v>7</v>
      </c>
      <c r="D49" s="45">
        <v>37849.700000000004</v>
      </c>
      <c r="E49" s="31">
        <f t="shared" si="1"/>
        <v>5407.1</v>
      </c>
      <c r="F49" s="31">
        <f t="shared" si="0"/>
        <v>5407.1</v>
      </c>
      <c r="G49" s="32"/>
      <c r="H49" s="27"/>
      <c r="I49" s="32">
        <f t="shared" si="2"/>
        <v>0</v>
      </c>
      <c r="J49" s="33">
        <f t="shared" si="3"/>
        <v>2</v>
      </c>
      <c r="K49" s="27">
        <f t="shared" si="4"/>
        <v>10814.2</v>
      </c>
      <c r="L49" s="35">
        <f t="shared" si="5"/>
        <v>5407.1</v>
      </c>
      <c r="M49" s="32">
        <v>5</v>
      </c>
      <c r="N49" s="27">
        <f t="shared" si="6"/>
        <v>27035.5</v>
      </c>
      <c r="Q49" s="9"/>
    </row>
    <row r="50" spans="1:17" ht="15" customHeight="1" x14ac:dyDescent="0.25">
      <c r="A50" s="28">
        <v>38</v>
      </c>
      <c r="B50" s="29" t="s">
        <v>37</v>
      </c>
      <c r="C50" s="30">
        <v>49</v>
      </c>
      <c r="D50" s="45">
        <v>408333.59677419352</v>
      </c>
      <c r="E50" s="31">
        <f t="shared" si="1"/>
        <v>8333.3387096774186</v>
      </c>
      <c r="F50" s="31">
        <f t="shared" si="0"/>
        <v>8333.3387096774186</v>
      </c>
      <c r="G50" s="32"/>
      <c r="H50" s="27"/>
      <c r="I50" s="32">
        <f t="shared" si="2"/>
        <v>0</v>
      </c>
      <c r="J50" s="33">
        <f t="shared" si="3"/>
        <v>0</v>
      </c>
      <c r="K50" s="27">
        <f t="shared" si="4"/>
        <v>0</v>
      </c>
      <c r="L50" s="35">
        <f t="shared" si="5"/>
        <v>8333.3387096774186</v>
      </c>
      <c r="M50" s="32">
        <f t="shared" ref="M50:M56" si="9">VLOOKUP(B50,ZUWITA,6,FALSE)</f>
        <v>49</v>
      </c>
      <c r="N50" s="27">
        <f t="shared" si="6"/>
        <v>408333.59677419352</v>
      </c>
      <c r="Q50" s="9"/>
    </row>
    <row r="51" spans="1:17" ht="15" customHeight="1" x14ac:dyDescent="0.25">
      <c r="A51" s="28">
        <v>39</v>
      </c>
      <c r="B51" s="29" t="s">
        <v>38</v>
      </c>
      <c r="C51" s="30">
        <v>4</v>
      </c>
      <c r="D51" s="45">
        <v>141333.33333333334</v>
      </c>
      <c r="E51" s="31">
        <f t="shared" si="1"/>
        <v>35333.333333333336</v>
      </c>
      <c r="F51" s="31">
        <f t="shared" si="0"/>
        <v>35333.333333333336</v>
      </c>
      <c r="G51" s="32"/>
      <c r="H51" s="27"/>
      <c r="I51" s="32">
        <f t="shared" si="2"/>
        <v>0</v>
      </c>
      <c r="J51" s="33">
        <f t="shared" si="3"/>
        <v>0</v>
      </c>
      <c r="K51" s="27">
        <f t="shared" si="4"/>
        <v>0</v>
      </c>
      <c r="L51" s="35">
        <f t="shared" si="5"/>
        <v>35333.333333333336</v>
      </c>
      <c r="M51" s="32">
        <v>4</v>
      </c>
      <c r="N51" s="27">
        <f t="shared" si="6"/>
        <v>141333.33333333334</v>
      </c>
      <c r="Q51" s="9"/>
    </row>
    <row r="52" spans="1:17" ht="15" customHeight="1" x14ac:dyDescent="0.25">
      <c r="A52" s="28">
        <v>40</v>
      </c>
      <c r="B52" s="29" t="s">
        <v>39</v>
      </c>
      <c r="C52" s="30">
        <v>0</v>
      </c>
      <c r="D52" s="45">
        <v>0</v>
      </c>
      <c r="E52" s="31">
        <f t="shared" si="1"/>
        <v>0</v>
      </c>
      <c r="F52" s="31">
        <f t="shared" si="0"/>
        <v>0</v>
      </c>
      <c r="G52" s="32"/>
      <c r="H52" s="27"/>
      <c r="I52" s="32">
        <f t="shared" si="2"/>
        <v>0</v>
      </c>
      <c r="J52" s="33">
        <f t="shared" si="3"/>
        <v>0</v>
      </c>
      <c r="K52" s="27">
        <f t="shared" si="4"/>
        <v>0</v>
      </c>
      <c r="L52" s="35">
        <f t="shared" si="5"/>
        <v>0</v>
      </c>
      <c r="M52" s="32">
        <f t="shared" si="9"/>
        <v>0</v>
      </c>
      <c r="N52" s="27">
        <f t="shared" si="6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v>4</v>
      </c>
      <c r="D53" s="45">
        <v>12667</v>
      </c>
      <c r="E53" s="31">
        <f t="shared" si="1"/>
        <v>3166.75</v>
      </c>
      <c r="F53" s="31">
        <f t="shared" si="0"/>
        <v>3166.75</v>
      </c>
      <c r="G53" s="32">
        <v>12</v>
      </c>
      <c r="H53" s="27">
        <v>18000</v>
      </c>
      <c r="I53" s="32">
        <f t="shared" si="2"/>
        <v>1500</v>
      </c>
      <c r="J53" s="33">
        <f t="shared" si="3"/>
        <v>0</v>
      </c>
      <c r="K53" s="27">
        <f t="shared" si="4"/>
        <v>0</v>
      </c>
      <c r="L53" s="35">
        <f t="shared" si="5"/>
        <v>1916.6875</v>
      </c>
      <c r="M53" s="32">
        <v>16</v>
      </c>
      <c r="N53" s="27">
        <f t="shared" si="6"/>
        <v>30667</v>
      </c>
      <c r="Q53" s="9"/>
    </row>
    <row r="54" spans="1:17" ht="15" customHeight="1" x14ac:dyDescent="0.25">
      <c r="A54" s="28">
        <v>42</v>
      </c>
      <c r="B54" s="29" t="s">
        <v>41</v>
      </c>
      <c r="C54" s="30">
        <v>5</v>
      </c>
      <c r="D54" s="45">
        <v>28250</v>
      </c>
      <c r="E54" s="31">
        <f t="shared" si="1"/>
        <v>5650</v>
      </c>
      <c r="F54" s="31">
        <f t="shared" si="0"/>
        <v>5650</v>
      </c>
      <c r="G54" s="32"/>
      <c r="H54" s="27"/>
      <c r="I54" s="32">
        <f t="shared" si="2"/>
        <v>0</v>
      </c>
      <c r="J54" s="33">
        <f t="shared" si="3"/>
        <v>0</v>
      </c>
      <c r="K54" s="27">
        <f t="shared" si="4"/>
        <v>0</v>
      </c>
      <c r="L54" s="35">
        <f t="shared" si="5"/>
        <v>5650</v>
      </c>
      <c r="M54" s="32">
        <f t="shared" si="9"/>
        <v>5</v>
      </c>
      <c r="N54" s="27">
        <f t="shared" si="6"/>
        <v>28250</v>
      </c>
      <c r="Q54" s="9"/>
    </row>
    <row r="55" spans="1:17" ht="15" customHeight="1" x14ac:dyDescent="0.25">
      <c r="A55" s="28">
        <v>43</v>
      </c>
      <c r="B55" s="29" t="s">
        <v>42</v>
      </c>
      <c r="C55" s="30">
        <v>12</v>
      </c>
      <c r="D55" s="45">
        <v>210000</v>
      </c>
      <c r="E55" s="31">
        <f t="shared" si="1"/>
        <v>17500</v>
      </c>
      <c r="F55" s="31">
        <f t="shared" si="0"/>
        <v>17500</v>
      </c>
      <c r="G55" s="32"/>
      <c r="H55" s="27"/>
      <c r="I55" s="32">
        <f t="shared" si="2"/>
        <v>0</v>
      </c>
      <c r="J55" s="33">
        <f t="shared" si="3"/>
        <v>0</v>
      </c>
      <c r="K55" s="27">
        <f t="shared" si="4"/>
        <v>0</v>
      </c>
      <c r="L55" s="35">
        <f t="shared" si="5"/>
        <v>17500</v>
      </c>
      <c r="M55" s="32">
        <f t="shared" si="9"/>
        <v>12</v>
      </c>
      <c r="N55" s="27">
        <f t="shared" si="6"/>
        <v>210000</v>
      </c>
      <c r="Q55" s="9"/>
    </row>
    <row r="56" spans="1:17" ht="15" customHeight="1" x14ac:dyDescent="0.25">
      <c r="A56" s="28">
        <v>44</v>
      </c>
      <c r="B56" s="29" t="s">
        <v>43</v>
      </c>
      <c r="C56" s="30">
        <v>3</v>
      </c>
      <c r="D56" s="45">
        <v>52500</v>
      </c>
      <c r="E56" s="31">
        <f t="shared" si="1"/>
        <v>17500</v>
      </c>
      <c r="F56" s="31">
        <f t="shared" si="0"/>
        <v>17500</v>
      </c>
      <c r="G56" s="32"/>
      <c r="H56" s="27"/>
      <c r="I56" s="32">
        <f t="shared" si="2"/>
        <v>0</v>
      </c>
      <c r="J56" s="33">
        <f t="shared" si="3"/>
        <v>0</v>
      </c>
      <c r="K56" s="27">
        <f t="shared" si="4"/>
        <v>0</v>
      </c>
      <c r="L56" s="35">
        <f t="shared" si="5"/>
        <v>17500</v>
      </c>
      <c r="M56" s="32">
        <f t="shared" si="9"/>
        <v>3</v>
      </c>
      <c r="N56" s="27">
        <f t="shared" si="6"/>
        <v>52500</v>
      </c>
      <c r="Q56" s="9"/>
    </row>
    <row r="57" spans="1:17" ht="15" customHeight="1" x14ac:dyDescent="0.25">
      <c r="A57" s="28">
        <v>45</v>
      </c>
      <c r="B57" s="29" t="s">
        <v>44</v>
      </c>
      <c r="C57" s="30"/>
      <c r="D57" s="45">
        <v>0</v>
      </c>
      <c r="E57" s="31">
        <f t="shared" si="1"/>
        <v>0</v>
      </c>
      <c r="F57" s="31">
        <f t="shared" si="0"/>
        <v>35000</v>
      </c>
      <c r="G57" s="32">
        <v>6</v>
      </c>
      <c r="H57" s="27">
        <v>210000</v>
      </c>
      <c r="I57" s="32">
        <f t="shared" si="2"/>
        <v>35000</v>
      </c>
      <c r="J57" s="33">
        <f t="shared" si="3"/>
        <v>2</v>
      </c>
      <c r="K57" s="27">
        <f t="shared" si="4"/>
        <v>70000</v>
      </c>
      <c r="L57" s="35">
        <f t="shared" si="5"/>
        <v>35000</v>
      </c>
      <c r="M57" s="32">
        <v>4</v>
      </c>
      <c r="N57" s="27">
        <f t="shared" si="6"/>
        <v>140000</v>
      </c>
      <c r="Q57" s="9"/>
    </row>
    <row r="58" spans="1:17" ht="15" customHeight="1" x14ac:dyDescent="0.25">
      <c r="A58" s="28">
        <v>46</v>
      </c>
      <c r="B58" s="29" t="s">
        <v>45</v>
      </c>
      <c r="C58" s="30">
        <v>20</v>
      </c>
      <c r="D58" s="45">
        <v>90000</v>
      </c>
      <c r="E58" s="31">
        <f t="shared" si="1"/>
        <v>4500</v>
      </c>
      <c r="F58" s="31">
        <f t="shared" si="0"/>
        <v>4500</v>
      </c>
      <c r="G58" s="32">
        <v>20</v>
      </c>
      <c r="H58" s="27">
        <v>90000</v>
      </c>
      <c r="I58" s="32">
        <f t="shared" si="2"/>
        <v>4500</v>
      </c>
      <c r="J58" s="33">
        <f t="shared" si="3"/>
        <v>22</v>
      </c>
      <c r="K58" s="27">
        <f t="shared" si="4"/>
        <v>99000</v>
      </c>
      <c r="L58" s="35">
        <f t="shared" si="5"/>
        <v>4500</v>
      </c>
      <c r="M58" s="32">
        <v>18</v>
      </c>
      <c r="N58" s="27">
        <f t="shared" si="6"/>
        <v>81000</v>
      </c>
      <c r="Q58" s="9"/>
    </row>
    <row r="59" spans="1:17" ht="15" customHeight="1" x14ac:dyDescent="0.25">
      <c r="A59" s="28">
        <v>47</v>
      </c>
      <c r="B59" s="29" t="s">
        <v>46</v>
      </c>
      <c r="C59" s="30">
        <v>14</v>
      </c>
      <c r="D59" s="45">
        <v>28000</v>
      </c>
      <c r="E59" s="31">
        <f t="shared" si="1"/>
        <v>2000</v>
      </c>
      <c r="F59" s="31">
        <f t="shared" si="0"/>
        <v>2000</v>
      </c>
      <c r="G59" s="32"/>
      <c r="H59" s="27"/>
      <c r="I59" s="32">
        <f t="shared" si="2"/>
        <v>0</v>
      </c>
      <c r="J59" s="33">
        <f t="shared" si="3"/>
        <v>1</v>
      </c>
      <c r="K59" s="27">
        <f t="shared" si="4"/>
        <v>2000</v>
      </c>
      <c r="L59" s="35">
        <f t="shared" si="5"/>
        <v>2000</v>
      </c>
      <c r="M59" s="32">
        <v>13</v>
      </c>
      <c r="N59" s="27">
        <f t="shared" si="6"/>
        <v>26000</v>
      </c>
      <c r="Q59" s="9"/>
    </row>
    <row r="60" spans="1:17" ht="15" customHeight="1" x14ac:dyDescent="0.25">
      <c r="A60" s="28">
        <v>48</v>
      </c>
      <c r="B60" s="29" t="s">
        <v>47</v>
      </c>
      <c r="C60" s="30">
        <v>1</v>
      </c>
      <c r="D60" s="45">
        <v>3000</v>
      </c>
      <c r="E60" s="31">
        <f t="shared" si="1"/>
        <v>3000</v>
      </c>
      <c r="F60" s="31">
        <f t="shared" si="0"/>
        <v>3000</v>
      </c>
      <c r="G60" s="32">
        <v>6</v>
      </c>
      <c r="H60" s="27">
        <v>19000</v>
      </c>
      <c r="I60" s="32">
        <f t="shared" si="2"/>
        <v>3166.6666666666665</v>
      </c>
      <c r="J60" s="33">
        <f t="shared" si="3"/>
        <v>0</v>
      </c>
      <c r="K60" s="27">
        <f t="shared" si="4"/>
        <v>0</v>
      </c>
      <c r="L60" s="35">
        <f t="shared" si="5"/>
        <v>3142.8571428571427</v>
      </c>
      <c r="M60" s="32">
        <v>7</v>
      </c>
      <c r="N60" s="27">
        <f t="shared" si="6"/>
        <v>22000</v>
      </c>
      <c r="Q60" s="9"/>
    </row>
    <row r="61" spans="1:17" ht="15" customHeight="1" x14ac:dyDescent="0.25">
      <c r="A61" s="28">
        <v>50</v>
      </c>
      <c r="B61" s="29" t="s">
        <v>48</v>
      </c>
      <c r="C61" s="30">
        <v>43</v>
      </c>
      <c r="D61" s="45">
        <v>207208.86071428572</v>
      </c>
      <c r="E61" s="31">
        <f t="shared" si="1"/>
        <v>4818.8107142857143</v>
      </c>
      <c r="F61" s="31">
        <f t="shared" si="0"/>
        <v>4818.8107142857143</v>
      </c>
      <c r="G61" s="32"/>
      <c r="H61" s="27"/>
      <c r="I61" s="32">
        <f t="shared" si="2"/>
        <v>0</v>
      </c>
      <c r="J61" s="33">
        <f t="shared" si="3"/>
        <v>35</v>
      </c>
      <c r="K61" s="27">
        <f t="shared" si="4"/>
        <v>168658.375</v>
      </c>
      <c r="L61" s="35">
        <f t="shared" si="5"/>
        <v>4818.8107142857143</v>
      </c>
      <c r="M61" s="32">
        <v>8</v>
      </c>
      <c r="N61" s="27">
        <f t="shared" si="6"/>
        <v>38550.485714285714</v>
      </c>
      <c r="Q61" s="9"/>
    </row>
    <row r="62" spans="1:17" ht="15" customHeight="1" x14ac:dyDescent="0.25">
      <c r="A62" s="28">
        <v>51</v>
      </c>
      <c r="B62" s="29" t="s">
        <v>49</v>
      </c>
      <c r="C62" s="30">
        <v>5</v>
      </c>
      <c r="D62" s="45">
        <v>88378.192307692298</v>
      </c>
      <c r="E62" s="31">
        <f t="shared" si="1"/>
        <v>17675.63846153846</v>
      </c>
      <c r="F62" s="31">
        <f t="shared" si="0"/>
        <v>17675.63846153846</v>
      </c>
      <c r="G62" s="32">
        <v>12</v>
      </c>
      <c r="H62" s="27">
        <v>212000</v>
      </c>
      <c r="I62" s="32">
        <f t="shared" si="2"/>
        <v>17666.666666666668</v>
      </c>
      <c r="J62" s="33">
        <f t="shared" si="3"/>
        <v>5</v>
      </c>
      <c r="K62" s="27">
        <f t="shared" si="4"/>
        <v>88346.527149321264</v>
      </c>
      <c r="L62" s="35">
        <f t="shared" si="5"/>
        <v>17669.305429864253</v>
      </c>
      <c r="M62" s="32">
        <v>12</v>
      </c>
      <c r="N62" s="27">
        <f t="shared" si="6"/>
        <v>212031.66515837103</v>
      </c>
      <c r="Q62" s="9"/>
    </row>
    <row r="63" spans="1:17" ht="15" customHeight="1" x14ac:dyDescent="0.25">
      <c r="A63" s="28">
        <v>52</v>
      </c>
      <c r="B63" s="29" t="s">
        <v>50</v>
      </c>
      <c r="C63" s="30">
        <v>67</v>
      </c>
      <c r="D63" s="45">
        <v>1249911.1523105672</v>
      </c>
      <c r="E63" s="31">
        <f t="shared" si="1"/>
        <v>18655.390332993542</v>
      </c>
      <c r="F63" s="31">
        <f t="shared" si="0"/>
        <v>18655.390332993542</v>
      </c>
      <c r="G63" s="32">
        <v>100</v>
      </c>
      <c r="H63" s="27">
        <v>1730000</v>
      </c>
      <c r="I63" s="32">
        <f t="shared" si="2"/>
        <v>17300</v>
      </c>
      <c r="J63" s="33">
        <f t="shared" si="3"/>
        <v>23</v>
      </c>
      <c r="K63" s="27">
        <f t="shared" si="4"/>
        <v>410406.92516852118</v>
      </c>
      <c r="L63" s="35">
        <f t="shared" si="5"/>
        <v>17843.779355153096</v>
      </c>
      <c r="M63" s="32">
        <v>144</v>
      </c>
      <c r="N63" s="27">
        <f t="shared" si="6"/>
        <v>2569504.2271420457</v>
      </c>
      <c r="Q63" s="9"/>
    </row>
    <row r="64" spans="1:17" ht="15" customHeight="1" x14ac:dyDescent="0.25">
      <c r="A64" s="28">
        <v>53</v>
      </c>
      <c r="B64" s="29" t="s">
        <v>51</v>
      </c>
      <c r="C64" s="30">
        <v>10</v>
      </c>
      <c r="D64" s="45">
        <v>45833.404255319147</v>
      </c>
      <c r="E64" s="31">
        <f t="shared" si="1"/>
        <v>4583.3404255319147</v>
      </c>
      <c r="F64" s="31">
        <f t="shared" si="0"/>
        <v>4583.3404255319147</v>
      </c>
      <c r="G64" s="32">
        <v>48</v>
      </c>
      <c r="H64" s="27">
        <v>220000</v>
      </c>
      <c r="I64" s="32">
        <f t="shared" si="2"/>
        <v>4583.333333333333</v>
      </c>
      <c r="J64" s="33">
        <f t="shared" si="3"/>
        <v>3</v>
      </c>
      <c r="K64" s="27">
        <f t="shared" si="4"/>
        <v>13750.003668378577</v>
      </c>
      <c r="L64" s="35">
        <f t="shared" si="5"/>
        <v>4583.3345561261922</v>
      </c>
      <c r="M64" s="32">
        <v>55</v>
      </c>
      <c r="N64" s="27">
        <f t="shared" si="6"/>
        <v>252083.40058694058</v>
      </c>
      <c r="Q64" s="9"/>
    </row>
    <row r="65" spans="1:17" ht="15" customHeight="1" x14ac:dyDescent="0.25">
      <c r="A65" s="28">
        <v>54</v>
      </c>
      <c r="B65" s="29" t="s">
        <v>52</v>
      </c>
      <c r="C65" s="30">
        <v>5</v>
      </c>
      <c r="D65" s="45">
        <v>796590.90909090918</v>
      </c>
      <c r="E65" s="31">
        <f t="shared" si="1"/>
        <v>159318.18181818182</v>
      </c>
      <c r="F65" s="31">
        <f t="shared" si="0"/>
        <v>159318.18181818182</v>
      </c>
      <c r="G65" s="32">
        <v>5</v>
      </c>
      <c r="H65" s="27">
        <v>820000</v>
      </c>
      <c r="I65" s="32">
        <f t="shared" si="2"/>
        <v>164000</v>
      </c>
      <c r="J65" s="33">
        <f t="shared" si="3"/>
        <v>5</v>
      </c>
      <c r="K65" s="27">
        <f t="shared" si="4"/>
        <v>808295.45454545459</v>
      </c>
      <c r="L65" s="35">
        <f t="shared" si="5"/>
        <v>161659.09090909091</v>
      </c>
      <c r="M65" s="32">
        <f t="shared" ref="M65" si="10">VLOOKUP(B65,ZUWITA,6,FALSE)</f>
        <v>5</v>
      </c>
      <c r="N65" s="27">
        <f t="shared" si="6"/>
        <v>808295.45454545459</v>
      </c>
      <c r="Q65" s="55">
        <v>165000</v>
      </c>
    </row>
    <row r="66" spans="1:17" ht="15" customHeight="1" x14ac:dyDescent="0.25">
      <c r="A66" s="28">
        <v>55</v>
      </c>
      <c r="B66" s="29" t="s">
        <v>53</v>
      </c>
      <c r="C66" s="30">
        <v>1</v>
      </c>
      <c r="D66" s="45">
        <v>303000</v>
      </c>
      <c r="E66" s="31">
        <f t="shared" si="1"/>
        <v>303000</v>
      </c>
      <c r="F66" s="31">
        <f t="shared" si="0"/>
        <v>303000</v>
      </c>
      <c r="G66" s="32">
        <v>5</v>
      </c>
      <c r="H66" s="27">
        <v>1635000</v>
      </c>
      <c r="I66" s="32">
        <f t="shared" si="2"/>
        <v>327000</v>
      </c>
      <c r="J66" s="33">
        <f t="shared" si="3"/>
        <v>2</v>
      </c>
      <c r="K66" s="27">
        <f t="shared" si="4"/>
        <v>646000</v>
      </c>
      <c r="L66" s="35">
        <f t="shared" si="5"/>
        <v>323000</v>
      </c>
      <c r="M66" s="32">
        <v>4</v>
      </c>
      <c r="N66" s="27">
        <f t="shared" si="6"/>
        <v>1292000</v>
      </c>
      <c r="Q66" s="55">
        <v>775000</v>
      </c>
    </row>
    <row r="67" spans="1:17" ht="15" customHeight="1" x14ac:dyDescent="0.25">
      <c r="A67" s="28">
        <v>56</v>
      </c>
      <c r="B67" s="29" t="s">
        <v>54</v>
      </c>
      <c r="C67" s="30">
        <v>10</v>
      </c>
      <c r="D67" s="45">
        <v>175000</v>
      </c>
      <c r="E67" s="31">
        <f t="shared" si="1"/>
        <v>17500</v>
      </c>
      <c r="F67" s="31">
        <f t="shared" si="0"/>
        <v>17500</v>
      </c>
      <c r="G67" s="32"/>
      <c r="H67" s="27"/>
      <c r="I67" s="32">
        <f t="shared" si="2"/>
        <v>0</v>
      </c>
      <c r="J67" s="33">
        <f t="shared" si="3"/>
        <v>1</v>
      </c>
      <c r="K67" s="27">
        <f t="shared" si="4"/>
        <v>17500</v>
      </c>
      <c r="L67" s="35">
        <f t="shared" si="5"/>
        <v>17500</v>
      </c>
      <c r="M67" s="32">
        <v>9</v>
      </c>
      <c r="N67" s="27">
        <f t="shared" si="6"/>
        <v>157500</v>
      </c>
      <c r="Q67" s="9"/>
    </row>
    <row r="68" spans="1:17" ht="15" customHeight="1" x14ac:dyDescent="0.25">
      <c r="A68" s="28">
        <v>57</v>
      </c>
      <c r="B68" s="29" t="s">
        <v>55</v>
      </c>
      <c r="C68" s="30">
        <v>3</v>
      </c>
      <c r="D68" s="45">
        <v>103500</v>
      </c>
      <c r="E68" s="31">
        <f t="shared" si="1"/>
        <v>34500</v>
      </c>
      <c r="F68" s="31">
        <f t="shared" si="0"/>
        <v>34500</v>
      </c>
      <c r="G68" s="32"/>
      <c r="H68" s="27"/>
      <c r="I68" s="32">
        <f t="shared" si="2"/>
        <v>0</v>
      </c>
      <c r="J68" s="33">
        <f t="shared" si="3"/>
        <v>3</v>
      </c>
      <c r="K68" s="27">
        <f t="shared" si="4"/>
        <v>103500</v>
      </c>
      <c r="L68" s="35">
        <f t="shared" si="5"/>
        <v>34500</v>
      </c>
      <c r="M68" s="32">
        <v>0</v>
      </c>
      <c r="N68" s="27">
        <f t="shared" si="6"/>
        <v>0</v>
      </c>
      <c r="Q68" s="9"/>
    </row>
    <row r="69" spans="1:17" ht="15" customHeight="1" x14ac:dyDescent="0.25">
      <c r="A69" s="28">
        <v>58</v>
      </c>
      <c r="B69" s="29" t="s">
        <v>56</v>
      </c>
      <c r="C69" s="30">
        <v>24</v>
      </c>
      <c r="D69" s="45">
        <v>155807.27272727274</v>
      </c>
      <c r="E69" s="31">
        <f t="shared" si="1"/>
        <v>6491.969696969697</v>
      </c>
      <c r="F69" s="31">
        <f t="shared" si="0"/>
        <v>6491.969696969697</v>
      </c>
      <c r="G69" s="32"/>
      <c r="H69" s="27"/>
      <c r="I69" s="32">
        <f t="shared" si="2"/>
        <v>0</v>
      </c>
      <c r="J69" s="33">
        <f t="shared" si="3"/>
        <v>4</v>
      </c>
      <c r="K69" s="27">
        <f t="shared" si="4"/>
        <v>25967.878787878788</v>
      </c>
      <c r="L69" s="35">
        <f t="shared" si="5"/>
        <v>6491.969696969697</v>
      </c>
      <c r="M69" s="32">
        <v>20</v>
      </c>
      <c r="N69" s="27">
        <f t="shared" si="6"/>
        <v>129839.39393939394</v>
      </c>
      <c r="Q69" s="9"/>
    </row>
    <row r="70" spans="1:17" ht="15" customHeight="1" x14ac:dyDescent="0.25">
      <c r="A70" s="28">
        <v>59</v>
      </c>
      <c r="B70" s="29" t="s">
        <v>57</v>
      </c>
      <c r="C70" s="30"/>
      <c r="D70" s="45">
        <v>0</v>
      </c>
      <c r="E70" s="31">
        <f t="shared" si="1"/>
        <v>0</v>
      </c>
      <c r="F70" s="31">
        <f t="shared" si="0"/>
        <v>14100</v>
      </c>
      <c r="G70" s="32">
        <v>12</v>
      </c>
      <c r="H70" s="27">
        <v>169200</v>
      </c>
      <c r="I70" s="32">
        <f t="shared" si="2"/>
        <v>14100</v>
      </c>
      <c r="J70" s="33">
        <f t="shared" si="3"/>
        <v>1</v>
      </c>
      <c r="K70" s="27">
        <f t="shared" si="4"/>
        <v>14100</v>
      </c>
      <c r="L70" s="35">
        <f t="shared" si="5"/>
        <v>14100</v>
      </c>
      <c r="M70" s="32">
        <v>11</v>
      </c>
      <c r="N70" s="27">
        <f t="shared" si="6"/>
        <v>155100</v>
      </c>
      <c r="Q70" s="9"/>
    </row>
    <row r="71" spans="1:17" ht="15" customHeight="1" x14ac:dyDescent="0.25">
      <c r="A71" s="28">
        <v>60</v>
      </c>
      <c r="B71" s="29" t="s">
        <v>58</v>
      </c>
      <c r="C71" s="30">
        <v>54</v>
      </c>
      <c r="D71" s="45">
        <v>152550</v>
      </c>
      <c r="E71" s="31">
        <f t="shared" si="1"/>
        <v>2825</v>
      </c>
      <c r="F71" s="31">
        <f t="shared" si="0"/>
        <v>2825</v>
      </c>
      <c r="G71" s="32">
        <v>120</v>
      </c>
      <c r="H71" s="27">
        <v>339000</v>
      </c>
      <c r="I71" s="32">
        <f t="shared" si="2"/>
        <v>2825</v>
      </c>
      <c r="J71" s="33">
        <f t="shared" si="3"/>
        <v>99</v>
      </c>
      <c r="K71" s="27">
        <f t="shared" si="4"/>
        <v>279675</v>
      </c>
      <c r="L71" s="35">
        <f t="shared" si="5"/>
        <v>2825</v>
      </c>
      <c r="M71" s="32">
        <v>75</v>
      </c>
      <c r="N71" s="27">
        <f t="shared" si="6"/>
        <v>211875</v>
      </c>
      <c r="Q71" s="9"/>
    </row>
    <row r="72" spans="1:17" ht="15" customHeight="1" x14ac:dyDescent="0.25">
      <c r="A72" s="28">
        <v>61</v>
      </c>
      <c r="B72" s="29" t="s">
        <v>59</v>
      </c>
      <c r="C72" s="30">
        <v>36</v>
      </c>
      <c r="D72" s="45">
        <v>102600</v>
      </c>
      <c r="E72" s="31">
        <f t="shared" si="1"/>
        <v>2850</v>
      </c>
      <c r="F72" s="31">
        <f t="shared" si="0"/>
        <v>2850</v>
      </c>
      <c r="G72" s="32"/>
      <c r="H72" s="27"/>
      <c r="I72" s="32">
        <f t="shared" si="2"/>
        <v>0</v>
      </c>
      <c r="J72" s="33">
        <f t="shared" si="3"/>
        <v>36</v>
      </c>
      <c r="K72" s="27">
        <f t="shared" si="4"/>
        <v>102600</v>
      </c>
      <c r="L72" s="35">
        <f t="shared" si="5"/>
        <v>2850</v>
      </c>
      <c r="M72" s="32">
        <v>0</v>
      </c>
      <c r="N72" s="27">
        <f t="shared" si="6"/>
        <v>0</v>
      </c>
      <c r="Q72" s="9"/>
    </row>
    <row r="73" spans="1:17" ht="15" customHeight="1" x14ac:dyDescent="0.25">
      <c r="A73" s="28">
        <v>62</v>
      </c>
      <c r="B73" s="29" t="s">
        <v>60</v>
      </c>
      <c r="C73" s="30">
        <v>92</v>
      </c>
      <c r="D73" s="45">
        <v>257016.90140845065</v>
      </c>
      <c r="E73" s="31">
        <f t="shared" si="1"/>
        <v>2793.6619718309853</v>
      </c>
      <c r="F73" s="31">
        <f t="shared" si="0"/>
        <v>2793.6619718309853</v>
      </c>
      <c r="G73" s="32"/>
      <c r="H73" s="27"/>
      <c r="I73" s="32">
        <f t="shared" si="2"/>
        <v>0</v>
      </c>
      <c r="J73" s="33">
        <f t="shared" si="3"/>
        <v>24</v>
      </c>
      <c r="K73" s="27">
        <f t="shared" si="4"/>
        <v>67047.887323943651</v>
      </c>
      <c r="L73" s="35">
        <f t="shared" si="5"/>
        <v>2793.6619718309853</v>
      </c>
      <c r="M73" s="32">
        <v>68</v>
      </c>
      <c r="N73" s="27">
        <f t="shared" si="6"/>
        <v>189969.01408450701</v>
      </c>
      <c r="Q73" s="9"/>
    </row>
    <row r="74" spans="1:17" ht="15" customHeight="1" x14ac:dyDescent="0.25">
      <c r="A74" s="28">
        <v>63</v>
      </c>
      <c r="B74" s="29" t="s">
        <v>61</v>
      </c>
      <c r="C74" s="30">
        <v>121</v>
      </c>
      <c r="D74" s="45">
        <v>325176.57401948218</v>
      </c>
      <c r="E74" s="31">
        <f t="shared" si="1"/>
        <v>2687.4097026403488</v>
      </c>
      <c r="F74" s="31">
        <f t="shared" si="0"/>
        <v>2687.4097026403488</v>
      </c>
      <c r="G74" s="32"/>
      <c r="H74" s="27"/>
      <c r="I74" s="32">
        <f t="shared" si="2"/>
        <v>0</v>
      </c>
      <c r="J74" s="33">
        <f t="shared" si="3"/>
        <v>57</v>
      </c>
      <c r="K74" s="27">
        <f t="shared" si="4"/>
        <v>153182.35305049989</v>
      </c>
      <c r="L74" s="35">
        <f t="shared" si="5"/>
        <v>2687.4097026403488</v>
      </c>
      <c r="M74" s="32">
        <v>64</v>
      </c>
      <c r="N74" s="27">
        <f t="shared" si="6"/>
        <v>171994.22096898232</v>
      </c>
      <c r="Q74" s="9"/>
    </row>
    <row r="75" spans="1:17" ht="15" customHeight="1" x14ac:dyDescent="0.25">
      <c r="A75" s="28">
        <v>64</v>
      </c>
      <c r="B75" s="29" t="s">
        <v>62</v>
      </c>
      <c r="C75" s="30"/>
      <c r="D75" s="45">
        <v>0</v>
      </c>
      <c r="E75" s="31">
        <f t="shared" si="1"/>
        <v>0</v>
      </c>
      <c r="F75" s="31">
        <f t="shared" si="0"/>
        <v>16500</v>
      </c>
      <c r="G75" s="32">
        <v>12</v>
      </c>
      <c r="H75" s="27">
        <v>198000</v>
      </c>
      <c r="I75" s="32">
        <f t="shared" si="2"/>
        <v>16500</v>
      </c>
      <c r="J75" s="33">
        <f t="shared" si="3"/>
        <v>0</v>
      </c>
      <c r="K75" s="27">
        <f t="shared" si="4"/>
        <v>0</v>
      </c>
      <c r="L75" s="35">
        <f t="shared" si="5"/>
        <v>16500</v>
      </c>
      <c r="M75" s="32">
        <v>12</v>
      </c>
      <c r="N75" s="27">
        <f t="shared" si="6"/>
        <v>198000</v>
      </c>
      <c r="Q75" s="9"/>
    </row>
    <row r="76" spans="1:17" ht="15" customHeight="1" x14ac:dyDescent="0.25">
      <c r="A76" s="28">
        <v>65</v>
      </c>
      <c r="B76" s="29" t="s">
        <v>63</v>
      </c>
      <c r="C76" s="30">
        <v>0</v>
      </c>
      <c r="D76" s="45">
        <v>0</v>
      </c>
      <c r="E76" s="31">
        <f t="shared" si="1"/>
        <v>0</v>
      </c>
      <c r="F76" s="31">
        <f t="shared" si="0"/>
        <v>0</v>
      </c>
      <c r="G76" s="32"/>
      <c r="H76" s="27"/>
      <c r="I76" s="32">
        <f t="shared" si="2"/>
        <v>0</v>
      </c>
      <c r="J76" s="33">
        <f t="shared" si="3"/>
        <v>0</v>
      </c>
      <c r="K76" s="27">
        <f t="shared" si="4"/>
        <v>0</v>
      </c>
      <c r="L76" s="35">
        <f t="shared" si="5"/>
        <v>0</v>
      </c>
      <c r="M76" s="32">
        <f t="shared" ref="M76:M79" si="11">VLOOKUP(B76,ZUWITA,6,FALSE)</f>
        <v>0</v>
      </c>
      <c r="N76" s="27">
        <f t="shared" si="6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v>0</v>
      </c>
      <c r="D77" s="45">
        <v>0</v>
      </c>
      <c r="E77" s="31">
        <f t="shared" si="1"/>
        <v>0</v>
      </c>
      <c r="F77" s="31">
        <f t="shared" ref="F77:F140" si="12">IF(C77&gt;0,E77,I77)</f>
        <v>0</v>
      </c>
      <c r="G77" s="32"/>
      <c r="H77" s="27"/>
      <c r="I77" s="32">
        <f t="shared" si="2"/>
        <v>0</v>
      </c>
      <c r="J77" s="33">
        <f t="shared" si="3"/>
        <v>0</v>
      </c>
      <c r="K77" s="27">
        <f t="shared" si="4"/>
        <v>0</v>
      </c>
      <c r="L77" s="35">
        <f t="shared" si="5"/>
        <v>0</v>
      </c>
      <c r="M77" s="32">
        <f t="shared" si="11"/>
        <v>0</v>
      </c>
      <c r="N77" s="27">
        <f t="shared" si="6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v>0</v>
      </c>
      <c r="D78" s="45">
        <v>0</v>
      </c>
      <c r="E78" s="31">
        <f t="shared" ref="E78:E141" si="13">IF(C78&gt;0,D78/C78,0)</f>
        <v>0</v>
      </c>
      <c r="F78" s="31">
        <f t="shared" si="12"/>
        <v>0</v>
      </c>
      <c r="G78" s="32"/>
      <c r="H78" s="27"/>
      <c r="I78" s="32">
        <f t="shared" ref="I78:I141" si="14">IF(G78&gt;0,H78/G78,0)</f>
        <v>0</v>
      </c>
      <c r="J78" s="33">
        <f t="shared" ref="J78:J141" si="15">C78+G78-M78</f>
        <v>0</v>
      </c>
      <c r="K78" s="27">
        <f t="shared" ref="K78:K141" si="16">J78*L78</f>
        <v>0</v>
      </c>
      <c r="L78" s="35">
        <f t="shared" ref="L78:L141" si="17">IF(G78&gt;0,(D78+H78)/(C78+G78),F78)</f>
        <v>0</v>
      </c>
      <c r="M78" s="32">
        <f t="shared" si="11"/>
        <v>0</v>
      </c>
      <c r="N78" s="27">
        <f t="shared" ref="N78:N141" si="18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v>0</v>
      </c>
      <c r="D79" s="45">
        <v>0</v>
      </c>
      <c r="E79" s="31">
        <f t="shared" si="13"/>
        <v>0</v>
      </c>
      <c r="F79" s="31">
        <f t="shared" si="12"/>
        <v>0</v>
      </c>
      <c r="G79" s="32"/>
      <c r="H79" s="27"/>
      <c r="I79" s="32">
        <f t="shared" si="14"/>
        <v>0</v>
      </c>
      <c r="J79" s="33">
        <f t="shared" si="15"/>
        <v>0</v>
      </c>
      <c r="K79" s="27">
        <f t="shared" si="16"/>
        <v>0</v>
      </c>
      <c r="L79" s="35">
        <f t="shared" si="17"/>
        <v>0</v>
      </c>
      <c r="M79" s="32">
        <f t="shared" si="11"/>
        <v>0</v>
      </c>
      <c r="N79" s="27">
        <f t="shared" si="18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v>12</v>
      </c>
      <c r="D80" s="45">
        <v>47500</v>
      </c>
      <c r="E80" s="31">
        <f t="shared" si="13"/>
        <v>3958.3333333333335</v>
      </c>
      <c r="F80" s="31">
        <f t="shared" si="12"/>
        <v>3958.3333333333335</v>
      </c>
      <c r="G80" s="32">
        <v>24</v>
      </c>
      <c r="H80" s="27">
        <v>95000</v>
      </c>
      <c r="I80" s="32">
        <f t="shared" si="14"/>
        <v>3958.3333333333335</v>
      </c>
      <c r="J80" s="33">
        <f t="shared" si="15"/>
        <v>11</v>
      </c>
      <c r="K80" s="27">
        <f t="shared" si="16"/>
        <v>43541.666666666672</v>
      </c>
      <c r="L80" s="35">
        <f t="shared" si="17"/>
        <v>3958.3333333333335</v>
      </c>
      <c r="M80" s="32">
        <v>25</v>
      </c>
      <c r="N80" s="27">
        <f t="shared" si="18"/>
        <v>98958.333333333343</v>
      </c>
      <c r="Q80" s="9"/>
    </row>
    <row r="81" spans="1:17" ht="15" customHeight="1" x14ac:dyDescent="0.25">
      <c r="A81" s="28">
        <v>70</v>
      </c>
      <c r="B81" s="29" t="s">
        <v>68</v>
      </c>
      <c r="C81" s="30">
        <v>25</v>
      </c>
      <c r="D81" s="45">
        <v>42083.333333333328</v>
      </c>
      <c r="E81" s="31">
        <f t="shared" si="13"/>
        <v>1683.333333333333</v>
      </c>
      <c r="F81" s="31">
        <f t="shared" si="12"/>
        <v>1683.333333333333</v>
      </c>
      <c r="G81" s="32"/>
      <c r="H81" s="27"/>
      <c r="I81" s="32">
        <f t="shared" si="14"/>
        <v>0</v>
      </c>
      <c r="J81" s="33">
        <f t="shared" si="15"/>
        <v>25</v>
      </c>
      <c r="K81" s="27">
        <f t="shared" si="16"/>
        <v>42083.333333333328</v>
      </c>
      <c r="L81" s="35">
        <f t="shared" si="17"/>
        <v>1683.333333333333</v>
      </c>
      <c r="M81" s="32">
        <v>0</v>
      </c>
      <c r="N81" s="27">
        <f t="shared" si="18"/>
        <v>0</v>
      </c>
      <c r="Q81" s="9"/>
    </row>
    <row r="82" spans="1:17" ht="15" customHeight="1" x14ac:dyDescent="0.25">
      <c r="A82" s="28">
        <v>71</v>
      </c>
      <c r="B82" s="29" t="s">
        <v>69</v>
      </c>
      <c r="C82" s="30">
        <v>18</v>
      </c>
      <c r="D82" s="45">
        <v>369636</v>
      </c>
      <c r="E82" s="31">
        <f t="shared" si="13"/>
        <v>20535.333333333332</v>
      </c>
      <c r="F82" s="31">
        <f t="shared" si="12"/>
        <v>20535.333333333332</v>
      </c>
      <c r="G82" s="32"/>
      <c r="H82" s="27"/>
      <c r="I82" s="32">
        <f t="shared" si="14"/>
        <v>0</v>
      </c>
      <c r="J82" s="33">
        <f t="shared" si="15"/>
        <v>0</v>
      </c>
      <c r="K82" s="27">
        <f t="shared" si="16"/>
        <v>0</v>
      </c>
      <c r="L82" s="35">
        <f t="shared" si="17"/>
        <v>20535.333333333332</v>
      </c>
      <c r="M82" s="32">
        <v>18</v>
      </c>
      <c r="N82" s="27">
        <f t="shared" si="18"/>
        <v>369636</v>
      </c>
      <c r="Q82" s="9"/>
    </row>
    <row r="83" spans="1:17" ht="15" customHeight="1" x14ac:dyDescent="0.25">
      <c r="A83" s="28">
        <v>72</v>
      </c>
      <c r="B83" s="29" t="s">
        <v>70</v>
      </c>
      <c r="C83" s="30">
        <v>24</v>
      </c>
      <c r="D83" s="45">
        <v>357729.23076923081</v>
      </c>
      <c r="E83" s="31">
        <f t="shared" si="13"/>
        <v>14905.384615384617</v>
      </c>
      <c r="F83" s="31">
        <f t="shared" si="12"/>
        <v>14905.384615384617</v>
      </c>
      <c r="G83" s="32"/>
      <c r="H83" s="27"/>
      <c r="I83" s="32">
        <f t="shared" si="14"/>
        <v>0</v>
      </c>
      <c r="J83" s="33">
        <f t="shared" si="15"/>
        <v>6</v>
      </c>
      <c r="K83" s="27">
        <f t="shared" si="16"/>
        <v>89432.307692307702</v>
      </c>
      <c r="L83" s="35">
        <f t="shared" si="17"/>
        <v>14905.384615384617</v>
      </c>
      <c r="M83" s="32">
        <v>18</v>
      </c>
      <c r="N83" s="27">
        <f t="shared" si="18"/>
        <v>268296.92307692312</v>
      </c>
      <c r="Q83" s="9"/>
    </row>
    <row r="84" spans="1:17" ht="15" customHeight="1" x14ac:dyDescent="0.25">
      <c r="A84" s="28">
        <v>73</v>
      </c>
      <c r="B84" s="29" t="s">
        <v>71</v>
      </c>
      <c r="C84" s="30">
        <v>8</v>
      </c>
      <c r="D84" s="45">
        <v>72500</v>
      </c>
      <c r="E84" s="31">
        <f t="shared" si="13"/>
        <v>9062.5</v>
      </c>
      <c r="F84" s="31">
        <f t="shared" si="12"/>
        <v>9062.5</v>
      </c>
      <c r="G84" s="32"/>
      <c r="H84" s="27"/>
      <c r="I84" s="32">
        <f t="shared" si="14"/>
        <v>0</v>
      </c>
      <c r="J84" s="33">
        <f t="shared" si="15"/>
        <v>3</v>
      </c>
      <c r="K84" s="27">
        <f t="shared" si="16"/>
        <v>27187.5</v>
      </c>
      <c r="L84" s="35">
        <f t="shared" si="17"/>
        <v>9062.5</v>
      </c>
      <c r="M84" s="32">
        <v>5</v>
      </c>
      <c r="N84" s="27">
        <f t="shared" si="18"/>
        <v>45312.5</v>
      </c>
      <c r="Q84" s="9"/>
    </row>
    <row r="85" spans="1:17" ht="15" customHeight="1" x14ac:dyDescent="0.25">
      <c r="A85" s="28">
        <v>74</v>
      </c>
      <c r="B85" s="29" t="s">
        <v>72</v>
      </c>
      <c r="C85" s="30">
        <v>13</v>
      </c>
      <c r="D85" s="45">
        <v>57427.5</v>
      </c>
      <c r="E85" s="31">
        <f t="shared" si="13"/>
        <v>4417.5</v>
      </c>
      <c r="F85" s="31">
        <f t="shared" si="12"/>
        <v>4417.5</v>
      </c>
      <c r="G85" s="32"/>
      <c r="H85" s="27"/>
      <c r="I85" s="32">
        <f t="shared" si="14"/>
        <v>0</v>
      </c>
      <c r="J85" s="33">
        <f t="shared" si="15"/>
        <v>1</v>
      </c>
      <c r="K85" s="27">
        <f t="shared" si="16"/>
        <v>4417.5</v>
      </c>
      <c r="L85" s="35">
        <f t="shared" si="17"/>
        <v>4417.5</v>
      </c>
      <c r="M85" s="32">
        <v>12</v>
      </c>
      <c r="N85" s="27">
        <f t="shared" si="18"/>
        <v>53010</v>
      </c>
      <c r="Q85" s="9"/>
    </row>
    <row r="86" spans="1:17" ht="15" customHeight="1" x14ac:dyDescent="0.25">
      <c r="A86" s="28">
        <v>75</v>
      </c>
      <c r="B86" s="29" t="s">
        <v>73</v>
      </c>
      <c r="C86" s="30">
        <v>14</v>
      </c>
      <c r="D86" s="45">
        <v>207228.73684210525</v>
      </c>
      <c r="E86" s="31">
        <f t="shared" si="13"/>
        <v>14802.052631578947</v>
      </c>
      <c r="F86" s="31">
        <f t="shared" si="12"/>
        <v>14802.052631578947</v>
      </c>
      <c r="G86" s="32"/>
      <c r="H86" s="27"/>
      <c r="I86" s="32">
        <f t="shared" si="14"/>
        <v>0</v>
      </c>
      <c r="J86" s="33">
        <f t="shared" si="15"/>
        <v>2</v>
      </c>
      <c r="K86" s="27">
        <f t="shared" si="16"/>
        <v>29604.105263157893</v>
      </c>
      <c r="L86" s="35">
        <f t="shared" si="17"/>
        <v>14802.052631578947</v>
      </c>
      <c r="M86" s="32">
        <v>12</v>
      </c>
      <c r="N86" s="27">
        <f t="shared" si="18"/>
        <v>177624.63157894736</v>
      </c>
      <c r="Q86" s="9"/>
    </row>
    <row r="87" spans="1:17" ht="15" customHeight="1" x14ac:dyDescent="0.25">
      <c r="A87" s="28">
        <v>76</v>
      </c>
      <c r="B87" s="29" t="s">
        <v>74</v>
      </c>
      <c r="C87" s="30">
        <v>0</v>
      </c>
      <c r="D87" s="45">
        <v>0</v>
      </c>
      <c r="E87" s="31">
        <f t="shared" si="13"/>
        <v>0</v>
      </c>
      <c r="F87" s="31">
        <f t="shared" si="12"/>
        <v>0</v>
      </c>
      <c r="G87" s="32"/>
      <c r="H87" s="27"/>
      <c r="I87" s="32">
        <f t="shared" si="14"/>
        <v>0</v>
      </c>
      <c r="J87" s="33">
        <f t="shared" si="15"/>
        <v>0</v>
      </c>
      <c r="K87" s="27">
        <f t="shared" si="16"/>
        <v>0</v>
      </c>
      <c r="L87" s="35">
        <f t="shared" si="17"/>
        <v>0</v>
      </c>
      <c r="M87" s="32">
        <v>0</v>
      </c>
      <c r="N87" s="27">
        <f t="shared" si="18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/>
      <c r="D88" s="45">
        <v>0</v>
      </c>
      <c r="E88" s="31">
        <f t="shared" si="13"/>
        <v>0</v>
      </c>
      <c r="F88" s="31">
        <f t="shared" si="12"/>
        <v>0</v>
      </c>
      <c r="G88" s="32"/>
      <c r="H88" s="27"/>
      <c r="I88" s="32">
        <f t="shared" si="14"/>
        <v>0</v>
      </c>
      <c r="J88" s="33">
        <f t="shared" si="15"/>
        <v>0</v>
      </c>
      <c r="K88" s="27">
        <f t="shared" si="16"/>
        <v>0</v>
      </c>
      <c r="L88" s="35">
        <f t="shared" si="17"/>
        <v>0</v>
      </c>
      <c r="M88" s="32">
        <v>0</v>
      </c>
      <c r="N88" s="27">
        <f t="shared" si="18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v>2</v>
      </c>
      <c r="D89" s="45">
        <v>20000</v>
      </c>
      <c r="E89" s="31">
        <f t="shared" si="13"/>
        <v>10000</v>
      </c>
      <c r="F89" s="31">
        <f t="shared" si="12"/>
        <v>10000</v>
      </c>
      <c r="G89" s="32"/>
      <c r="H89" s="27"/>
      <c r="I89" s="32">
        <f t="shared" si="14"/>
        <v>0</v>
      </c>
      <c r="J89" s="33">
        <f t="shared" si="15"/>
        <v>0</v>
      </c>
      <c r="K89" s="27">
        <f t="shared" si="16"/>
        <v>0</v>
      </c>
      <c r="L89" s="35">
        <f t="shared" si="17"/>
        <v>10000</v>
      </c>
      <c r="M89" s="32">
        <v>2</v>
      </c>
      <c r="N89" s="27">
        <f t="shared" si="18"/>
        <v>20000</v>
      </c>
      <c r="Q89" s="9"/>
    </row>
    <row r="90" spans="1:17" ht="15" customHeight="1" x14ac:dyDescent="0.25">
      <c r="A90" s="28">
        <v>79</v>
      </c>
      <c r="B90" s="29" t="s">
        <v>77</v>
      </c>
      <c r="C90" s="30"/>
      <c r="D90" s="45">
        <v>0</v>
      </c>
      <c r="E90" s="31">
        <f t="shared" si="13"/>
        <v>0</v>
      </c>
      <c r="F90" s="31">
        <f t="shared" si="12"/>
        <v>11258.333333333334</v>
      </c>
      <c r="G90" s="32">
        <v>24</v>
      </c>
      <c r="H90" s="27">
        <v>270200</v>
      </c>
      <c r="I90" s="32">
        <f t="shared" si="14"/>
        <v>11258.333333333334</v>
      </c>
      <c r="J90" s="33">
        <f t="shared" si="15"/>
        <v>0</v>
      </c>
      <c r="K90" s="27">
        <f t="shared" si="16"/>
        <v>0</v>
      </c>
      <c r="L90" s="35">
        <f t="shared" si="17"/>
        <v>11258.333333333334</v>
      </c>
      <c r="M90" s="32">
        <v>24</v>
      </c>
      <c r="N90" s="27">
        <f t="shared" si="18"/>
        <v>270200</v>
      </c>
      <c r="Q90" s="9"/>
    </row>
    <row r="91" spans="1:17" ht="15" customHeight="1" x14ac:dyDescent="0.25">
      <c r="A91" s="28">
        <v>80</v>
      </c>
      <c r="B91" s="29" t="s">
        <v>78</v>
      </c>
      <c r="C91" s="30">
        <v>3</v>
      </c>
      <c r="D91" s="45">
        <v>30000</v>
      </c>
      <c r="E91" s="31">
        <f t="shared" si="13"/>
        <v>10000</v>
      </c>
      <c r="F91" s="31">
        <f t="shared" si="12"/>
        <v>10000</v>
      </c>
      <c r="G91" s="32"/>
      <c r="H91" s="27"/>
      <c r="I91" s="32">
        <f t="shared" si="14"/>
        <v>0</v>
      </c>
      <c r="J91" s="33">
        <f t="shared" si="15"/>
        <v>0</v>
      </c>
      <c r="K91" s="27">
        <f t="shared" si="16"/>
        <v>0</v>
      </c>
      <c r="L91" s="35">
        <f t="shared" si="17"/>
        <v>10000</v>
      </c>
      <c r="M91" s="32">
        <f t="shared" ref="M91:M102" si="19">VLOOKUP(B91,ZUWITA,6,FALSE)</f>
        <v>3</v>
      </c>
      <c r="N91" s="27">
        <f t="shared" si="18"/>
        <v>30000</v>
      </c>
      <c r="Q91" s="9"/>
    </row>
    <row r="92" spans="1:17" ht="15" customHeight="1" x14ac:dyDescent="0.25">
      <c r="A92" s="28">
        <v>81</v>
      </c>
      <c r="B92" s="29" t="s">
        <v>79</v>
      </c>
      <c r="C92" s="30">
        <v>3</v>
      </c>
      <c r="D92" s="45">
        <v>15600</v>
      </c>
      <c r="E92" s="31">
        <f t="shared" si="13"/>
        <v>5200</v>
      </c>
      <c r="F92" s="31">
        <f t="shared" si="12"/>
        <v>5200</v>
      </c>
      <c r="G92" s="32"/>
      <c r="H92" s="27"/>
      <c r="I92" s="32">
        <f t="shared" si="14"/>
        <v>0</v>
      </c>
      <c r="J92" s="33">
        <f t="shared" si="15"/>
        <v>2</v>
      </c>
      <c r="K92" s="27">
        <f t="shared" si="16"/>
        <v>10400</v>
      </c>
      <c r="L92" s="35">
        <f t="shared" si="17"/>
        <v>5200</v>
      </c>
      <c r="M92" s="32">
        <v>1</v>
      </c>
      <c r="N92" s="27">
        <f t="shared" si="18"/>
        <v>5200</v>
      </c>
      <c r="Q92" s="9"/>
    </row>
    <row r="93" spans="1:17" ht="15" customHeight="1" x14ac:dyDescent="0.25">
      <c r="A93" s="28">
        <v>82</v>
      </c>
      <c r="B93" s="29" t="s">
        <v>80</v>
      </c>
      <c r="C93" s="30">
        <v>0</v>
      </c>
      <c r="D93" s="45">
        <v>0</v>
      </c>
      <c r="E93" s="31">
        <f t="shared" si="13"/>
        <v>0</v>
      </c>
      <c r="F93" s="31">
        <f t="shared" si="12"/>
        <v>0</v>
      </c>
      <c r="G93" s="32"/>
      <c r="H93" s="27"/>
      <c r="I93" s="32">
        <f t="shared" si="14"/>
        <v>0</v>
      </c>
      <c r="J93" s="33">
        <f t="shared" si="15"/>
        <v>0</v>
      </c>
      <c r="K93" s="27">
        <f t="shared" si="16"/>
        <v>0</v>
      </c>
      <c r="L93" s="35">
        <f t="shared" si="17"/>
        <v>0</v>
      </c>
      <c r="M93" s="32">
        <v>0</v>
      </c>
      <c r="N93" s="27">
        <f t="shared" si="18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v>31</v>
      </c>
      <c r="D94" s="45">
        <v>24800</v>
      </c>
      <c r="E94" s="31">
        <f t="shared" si="13"/>
        <v>800</v>
      </c>
      <c r="F94" s="31">
        <f t="shared" si="12"/>
        <v>800</v>
      </c>
      <c r="G94" s="32"/>
      <c r="H94" s="27"/>
      <c r="I94" s="32">
        <f t="shared" si="14"/>
        <v>0</v>
      </c>
      <c r="J94" s="33">
        <f t="shared" si="15"/>
        <v>2</v>
      </c>
      <c r="K94" s="27">
        <f t="shared" si="16"/>
        <v>1600</v>
      </c>
      <c r="L94" s="35">
        <f t="shared" si="17"/>
        <v>800</v>
      </c>
      <c r="M94" s="32">
        <v>29</v>
      </c>
      <c r="N94" s="27">
        <f t="shared" si="18"/>
        <v>23200</v>
      </c>
      <c r="Q94" s="9"/>
    </row>
    <row r="95" spans="1:17" ht="15" customHeight="1" x14ac:dyDescent="0.25">
      <c r="A95" s="28">
        <v>84</v>
      </c>
      <c r="B95" s="29" t="s">
        <v>82</v>
      </c>
      <c r="C95" s="30">
        <v>6</v>
      </c>
      <c r="D95" s="45">
        <v>48000</v>
      </c>
      <c r="E95" s="31">
        <f t="shared" si="13"/>
        <v>8000</v>
      </c>
      <c r="F95" s="31">
        <f t="shared" si="12"/>
        <v>8000</v>
      </c>
      <c r="G95" s="32"/>
      <c r="H95" s="27"/>
      <c r="I95" s="32">
        <f t="shared" si="14"/>
        <v>0</v>
      </c>
      <c r="J95" s="33">
        <f t="shared" si="15"/>
        <v>1</v>
      </c>
      <c r="K95" s="27">
        <f t="shared" si="16"/>
        <v>8000</v>
      </c>
      <c r="L95" s="35">
        <f t="shared" si="17"/>
        <v>8000</v>
      </c>
      <c r="M95" s="32">
        <v>5</v>
      </c>
      <c r="N95" s="27">
        <f t="shared" si="18"/>
        <v>40000</v>
      </c>
      <c r="Q95" s="9"/>
    </row>
    <row r="96" spans="1:17" ht="15" customHeight="1" x14ac:dyDescent="0.25">
      <c r="A96" s="28">
        <v>85</v>
      </c>
      <c r="B96" s="29" t="s">
        <v>83</v>
      </c>
      <c r="C96" s="30">
        <v>0</v>
      </c>
      <c r="D96" s="45">
        <v>0</v>
      </c>
      <c r="E96" s="31">
        <f t="shared" si="13"/>
        <v>0</v>
      </c>
      <c r="F96" s="31">
        <f t="shared" si="12"/>
        <v>0</v>
      </c>
      <c r="G96" s="32"/>
      <c r="H96" s="27"/>
      <c r="I96" s="32">
        <f t="shared" si="14"/>
        <v>0</v>
      </c>
      <c r="J96" s="33">
        <f t="shared" si="15"/>
        <v>0</v>
      </c>
      <c r="K96" s="27">
        <f t="shared" si="16"/>
        <v>0</v>
      </c>
      <c r="L96" s="35">
        <f t="shared" si="17"/>
        <v>0</v>
      </c>
      <c r="M96" s="32">
        <v>0</v>
      </c>
      <c r="N96" s="27">
        <f t="shared" si="18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v>4</v>
      </c>
      <c r="D97" s="45">
        <v>54000</v>
      </c>
      <c r="E97" s="31">
        <f t="shared" si="13"/>
        <v>13500</v>
      </c>
      <c r="F97" s="31">
        <f t="shared" si="12"/>
        <v>13500</v>
      </c>
      <c r="G97" s="32"/>
      <c r="H97" s="27"/>
      <c r="I97" s="32">
        <f t="shared" si="14"/>
        <v>0</v>
      </c>
      <c r="J97" s="33">
        <f t="shared" si="15"/>
        <v>2</v>
      </c>
      <c r="K97" s="27">
        <f t="shared" si="16"/>
        <v>27000</v>
      </c>
      <c r="L97" s="35">
        <f t="shared" si="17"/>
        <v>13500</v>
      </c>
      <c r="M97" s="32">
        <v>2</v>
      </c>
      <c r="N97" s="27">
        <f t="shared" si="18"/>
        <v>27000</v>
      </c>
      <c r="Q97" s="9"/>
    </row>
    <row r="98" spans="1:17" ht="15" customHeight="1" x14ac:dyDescent="0.25">
      <c r="A98" s="28">
        <v>87</v>
      </c>
      <c r="B98" s="29" t="s">
        <v>85</v>
      </c>
      <c r="C98" s="30">
        <v>82</v>
      </c>
      <c r="D98" s="45">
        <v>67088.843373493975</v>
      </c>
      <c r="E98" s="31">
        <f t="shared" si="13"/>
        <v>818.15662650602405</v>
      </c>
      <c r="F98" s="31">
        <f t="shared" si="12"/>
        <v>818.15662650602405</v>
      </c>
      <c r="G98" s="32"/>
      <c r="H98" s="27"/>
      <c r="I98" s="32">
        <f t="shared" si="14"/>
        <v>0</v>
      </c>
      <c r="J98" s="33">
        <f t="shared" si="15"/>
        <v>5</v>
      </c>
      <c r="K98" s="27">
        <f t="shared" si="16"/>
        <v>4090.7831325301204</v>
      </c>
      <c r="L98" s="35">
        <f t="shared" si="17"/>
        <v>818.15662650602405</v>
      </c>
      <c r="M98" s="32">
        <v>77</v>
      </c>
      <c r="N98" s="27">
        <f t="shared" si="18"/>
        <v>62998.060240963852</v>
      </c>
      <c r="Q98" s="9"/>
    </row>
    <row r="99" spans="1:17" ht="15" customHeight="1" x14ac:dyDescent="0.25">
      <c r="A99" s="28">
        <v>88</v>
      </c>
      <c r="B99" s="29" t="s">
        <v>86</v>
      </c>
      <c r="C99" s="30">
        <v>0</v>
      </c>
      <c r="D99" s="45">
        <v>0</v>
      </c>
      <c r="E99" s="31">
        <f t="shared" si="13"/>
        <v>0</v>
      </c>
      <c r="F99" s="31">
        <f t="shared" si="12"/>
        <v>0</v>
      </c>
      <c r="G99" s="32"/>
      <c r="H99" s="27"/>
      <c r="I99" s="32">
        <f t="shared" si="14"/>
        <v>0</v>
      </c>
      <c r="J99" s="33">
        <f t="shared" si="15"/>
        <v>0</v>
      </c>
      <c r="K99" s="27">
        <f t="shared" si="16"/>
        <v>0</v>
      </c>
      <c r="L99" s="35">
        <f t="shared" si="17"/>
        <v>0</v>
      </c>
      <c r="M99" s="32">
        <v>0</v>
      </c>
      <c r="N99" s="27">
        <f t="shared" si="18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v>27</v>
      </c>
      <c r="D100" s="45">
        <v>2118975.4285714286</v>
      </c>
      <c r="E100" s="31">
        <f t="shared" si="13"/>
        <v>78480.571428571435</v>
      </c>
      <c r="F100" s="31">
        <f t="shared" si="12"/>
        <v>78480.571428571435</v>
      </c>
      <c r="G100" s="32"/>
      <c r="H100" s="27"/>
      <c r="I100" s="32">
        <f t="shared" si="14"/>
        <v>0</v>
      </c>
      <c r="J100" s="33">
        <f t="shared" si="15"/>
        <v>10</v>
      </c>
      <c r="K100" s="27">
        <f t="shared" si="16"/>
        <v>784805.71428571432</v>
      </c>
      <c r="L100" s="35">
        <f t="shared" si="17"/>
        <v>78480.571428571435</v>
      </c>
      <c r="M100" s="32">
        <v>17</v>
      </c>
      <c r="N100" s="27">
        <f t="shared" si="18"/>
        <v>1334169.7142857143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v>23</v>
      </c>
      <c r="D101" s="45">
        <v>49737.171428571433</v>
      </c>
      <c r="E101" s="31">
        <f t="shared" si="13"/>
        <v>2162.4857142857145</v>
      </c>
      <c r="F101" s="31">
        <f t="shared" si="12"/>
        <v>2162.4857142857145</v>
      </c>
      <c r="G101" s="32"/>
      <c r="H101" s="27"/>
      <c r="I101" s="32">
        <f t="shared" si="14"/>
        <v>0</v>
      </c>
      <c r="J101" s="33">
        <f t="shared" si="15"/>
        <v>6</v>
      </c>
      <c r="K101" s="27">
        <f t="shared" si="16"/>
        <v>12974.914285714287</v>
      </c>
      <c r="L101" s="35">
        <f t="shared" si="17"/>
        <v>2162.4857142857145</v>
      </c>
      <c r="M101" s="32">
        <v>17</v>
      </c>
      <c r="N101" s="27">
        <f t="shared" si="18"/>
        <v>36762.257142857146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v>0</v>
      </c>
      <c r="D102" s="45">
        <v>0</v>
      </c>
      <c r="E102" s="31">
        <f t="shared" si="13"/>
        <v>0</v>
      </c>
      <c r="F102" s="31">
        <f t="shared" si="12"/>
        <v>0</v>
      </c>
      <c r="G102" s="32"/>
      <c r="H102" s="27"/>
      <c r="I102" s="32">
        <f t="shared" si="14"/>
        <v>0</v>
      </c>
      <c r="J102" s="33">
        <f t="shared" si="15"/>
        <v>0</v>
      </c>
      <c r="K102" s="27">
        <f t="shared" si="16"/>
        <v>0</v>
      </c>
      <c r="L102" s="35">
        <f t="shared" si="17"/>
        <v>0</v>
      </c>
      <c r="M102" s="32">
        <f t="shared" si="19"/>
        <v>0</v>
      </c>
      <c r="N102" s="27">
        <f t="shared" si="18"/>
        <v>0</v>
      </c>
      <c r="Q102" s="9"/>
    </row>
    <row r="103" spans="1:17" ht="15" customHeight="1" x14ac:dyDescent="0.25">
      <c r="A103" s="28">
        <v>92</v>
      </c>
      <c r="B103" s="29" t="s">
        <v>90</v>
      </c>
      <c r="C103" s="30"/>
      <c r="D103" s="45">
        <v>0</v>
      </c>
      <c r="E103" s="31">
        <f t="shared" si="13"/>
        <v>0</v>
      </c>
      <c r="F103" s="31">
        <f t="shared" si="12"/>
        <v>2337.5</v>
      </c>
      <c r="G103" s="32">
        <v>48</v>
      </c>
      <c r="H103" s="27">
        <v>112200</v>
      </c>
      <c r="I103" s="32">
        <f t="shared" si="14"/>
        <v>2337.5</v>
      </c>
      <c r="J103" s="33">
        <f t="shared" si="15"/>
        <v>12</v>
      </c>
      <c r="K103" s="27">
        <f t="shared" si="16"/>
        <v>28050</v>
      </c>
      <c r="L103" s="35">
        <f t="shared" si="17"/>
        <v>2337.5</v>
      </c>
      <c r="M103" s="32">
        <v>36</v>
      </c>
      <c r="N103" s="27">
        <f t="shared" si="18"/>
        <v>84150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v>0</v>
      </c>
      <c r="D104" s="45">
        <v>0</v>
      </c>
      <c r="E104" s="31">
        <f t="shared" si="13"/>
        <v>0</v>
      </c>
      <c r="F104" s="31">
        <f t="shared" si="12"/>
        <v>0</v>
      </c>
      <c r="G104" s="32"/>
      <c r="H104" s="27"/>
      <c r="I104" s="32">
        <f t="shared" si="14"/>
        <v>0</v>
      </c>
      <c r="J104" s="33">
        <f t="shared" si="15"/>
        <v>0</v>
      </c>
      <c r="K104" s="27">
        <f t="shared" si="16"/>
        <v>0</v>
      </c>
      <c r="L104" s="35">
        <f t="shared" si="17"/>
        <v>0</v>
      </c>
      <c r="M104" s="32">
        <v>0</v>
      </c>
      <c r="N104" s="27">
        <f t="shared" si="18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v>8</v>
      </c>
      <c r="D105" s="45">
        <v>123000</v>
      </c>
      <c r="E105" s="31">
        <f t="shared" si="13"/>
        <v>15375</v>
      </c>
      <c r="F105" s="31">
        <f t="shared" si="12"/>
        <v>15375</v>
      </c>
      <c r="G105" s="32"/>
      <c r="H105" s="27"/>
      <c r="I105" s="32">
        <f t="shared" si="14"/>
        <v>0</v>
      </c>
      <c r="J105" s="33">
        <f t="shared" si="15"/>
        <v>4</v>
      </c>
      <c r="K105" s="27">
        <f t="shared" si="16"/>
        <v>61500</v>
      </c>
      <c r="L105" s="35">
        <f t="shared" si="17"/>
        <v>15375</v>
      </c>
      <c r="M105" s="32">
        <v>4</v>
      </c>
      <c r="N105" s="27">
        <f t="shared" si="18"/>
        <v>61500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v>0</v>
      </c>
      <c r="D106" s="45">
        <v>0</v>
      </c>
      <c r="E106" s="31">
        <f t="shared" si="13"/>
        <v>0</v>
      </c>
      <c r="F106" s="31">
        <f t="shared" si="12"/>
        <v>0</v>
      </c>
      <c r="G106" s="32"/>
      <c r="H106" s="27"/>
      <c r="I106" s="32">
        <f t="shared" si="14"/>
        <v>0</v>
      </c>
      <c r="J106" s="33">
        <f t="shared" si="15"/>
        <v>0</v>
      </c>
      <c r="K106" s="27">
        <f t="shared" si="16"/>
        <v>0</v>
      </c>
      <c r="L106" s="35">
        <f t="shared" si="17"/>
        <v>0</v>
      </c>
      <c r="M106" s="32">
        <f t="shared" ref="M106:M109" si="20">VLOOKUP(B106,ZUWITA,6,FALSE)</f>
        <v>0</v>
      </c>
      <c r="N106" s="27">
        <f t="shared" si="18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v>0</v>
      </c>
      <c r="D107" s="45">
        <v>0</v>
      </c>
      <c r="E107" s="31">
        <f t="shared" si="13"/>
        <v>0</v>
      </c>
      <c r="F107" s="31">
        <f t="shared" si="12"/>
        <v>0</v>
      </c>
      <c r="G107" s="32"/>
      <c r="H107" s="27"/>
      <c r="I107" s="32">
        <f t="shared" si="14"/>
        <v>0</v>
      </c>
      <c r="J107" s="33">
        <f t="shared" si="15"/>
        <v>0</v>
      </c>
      <c r="K107" s="27">
        <f t="shared" si="16"/>
        <v>0</v>
      </c>
      <c r="L107" s="35">
        <f t="shared" si="17"/>
        <v>0</v>
      </c>
      <c r="M107" s="32">
        <f t="shared" si="20"/>
        <v>0</v>
      </c>
      <c r="N107" s="27">
        <f t="shared" si="18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v>0</v>
      </c>
      <c r="D108" s="45">
        <v>0</v>
      </c>
      <c r="E108" s="31">
        <f t="shared" si="13"/>
        <v>0</v>
      </c>
      <c r="F108" s="31">
        <f t="shared" si="12"/>
        <v>0</v>
      </c>
      <c r="G108" s="32"/>
      <c r="H108" s="27"/>
      <c r="I108" s="32">
        <f t="shared" si="14"/>
        <v>0</v>
      </c>
      <c r="J108" s="33">
        <f t="shared" si="15"/>
        <v>0</v>
      </c>
      <c r="K108" s="27">
        <f t="shared" si="16"/>
        <v>0</v>
      </c>
      <c r="L108" s="35">
        <f t="shared" si="17"/>
        <v>0</v>
      </c>
      <c r="M108" s="32">
        <f t="shared" si="20"/>
        <v>0</v>
      </c>
      <c r="N108" s="27">
        <f t="shared" si="18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v>0</v>
      </c>
      <c r="D109" s="45">
        <v>0</v>
      </c>
      <c r="E109" s="31">
        <f t="shared" si="13"/>
        <v>0</v>
      </c>
      <c r="F109" s="31">
        <f t="shared" si="12"/>
        <v>0</v>
      </c>
      <c r="G109" s="32"/>
      <c r="H109" s="27"/>
      <c r="I109" s="32">
        <f t="shared" si="14"/>
        <v>0</v>
      </c>
      <c r="J109" s="33">
        <f t="shared" si="15"/>
        <v>0</v>
      </c>
      <c r="K109" s="27">
        <f t="shared" si="16"/>
        <v>0</v>
      </c>
      <c r="L109" s="35">
        <f t="shared" si="17"/>
        <v>0</v>
      </c>
      <c r="M109" s="32">
        <f t="shared" si="20"/>
        <v>0</v>
      </c>
      <c r="N109" s="27">
        <f t="shared" si="18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/>
      <c r="D110" s="45">
        <v>0</v>
      </c>
      <c r="E110" s="31">
        <f t="shared" si="13"/>
        <v>0</v>
      </c>
      <c r="F110" s="31">
        <f t="shared" si="12"/>
        <v>5750</v>
      </c>
      <c r="G110" s="32">
        <v>12</v>
      </c>
      <c r="H110" s="27">
        <v>69000</v>
      </c>
      <c r="I110" s="32">
        <f t="shared" si="14"/>
        <v>5750</v>
      </c>
      <c r="J110" s="33">
        <f t="shared" si="15"/>
        <v>9</v>
      </c>
      <c r="K110" s="27">
        <f t="shared" si="16"/>
        <v>51750</v>
      </c>
      <c r="L110" s="35">
        <f t="shared" si="17"/>
        <v>5750</v>
      </c>
      <c r="M110" s="32">
        <v>3</v>
      </c>
      <c r="N110" s="27">
        <f t="shared" si="18"/>
        <v>17250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v>8</v>
      </c>
      <c r="D111" s="45">
        <v>6960</v>
      </c>
      <c r="E111" s="31">
        <f t="shared" si="13"/>
        <v>870</v>
      </c>
      <c r="F111" s="31">
        <f t="shared" si="12"/>
        <v>870</v>
      </c>
      <c r="G111" s="32"/>
      <c r="H111" s="27"/>
      <c r="I111" s="32">
        <f t="shared" si="14"/>
        <v>0</v>
      </c>
      <c r="J111" s="33">
        <f t="shared" si="15"/>
        <v>3</v>
      </c>
      <c r="K111" s="27">
        <f t="shared" si="16"/>
        <v>2610</v>
      </c>
      <c r="L111" s="35">
        <f t="shared" si="17"/>
        <v>870</v>
      </c>
      <c r="M111" s="32">
        <v>5</v>
      </c>
      <c r="N111" s="27">
        <f t="shared" si="18"/>
        <v>4350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v>43</v>
      </c>
      <c r="D112" s="45">
        <v>73100</v>
      </c>
      <c r="E112" s="31">
        <f t="shared" si="13"/>
        <v>1700</v>
      </c>
      <c r="F112" s="31">
        <f t="shared" si="12"/>
        <v>1700</v>
      </c>
      <c r="G112" s="32"/>
      <c r="H112" s="27"/>
      <c r="I112" s="32">
        <f t="shared" si="14"/>
        <v>0</v>
      </c>
      <c r="J112" s="33">
        <f t="shared" si="15"/>
        <v>12</v>
      </c>
      <c r="K112" s="27">
        <f t="shared" si="16"/>
        <v>20400</v>
      </c>
      <c r="L112" s="35">
        <f t="shared" si="17"/>
        <v>1700</v>
      </c>
      <c r="M112" s="32">
        <v>31</v>
      </c>
      <c r="N112" s="27">
        <f t="shared" si="18"/>
        <v>52700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v>2</v>
      </c>
      <c r="D113" s="45">
        <v>12267</v>
      </c>
      <c r="E113" s="31">
        <f t="shared" si="13"/>
        <v>6133.5</v>
      </c>
      <c r="F113" s="31">
        <f t="shared" si="12"/>
        <v>6133.5</v>
      </c>
      <c r="G113" s="32"/>
      <c r="H113" s="27"/>
      <c r="I113" s="32">
        <f t="shared" si="14"/>
        <v>0</v>
      </c>
      <c r="J113" s="33">
        <f t="shared" si="15"/>
        <v>1</v>
      </c>
      <c r="K113" s="27">
        <f t="shared" si="16"/>
        <v>6133.5</v>
      </c>
      <c r="L113" s="35">
        <f t="shared" si="17"/>
        <v>6133.5</v>
      </c>
      <c r="M113" s="32">
        <v>1</v>
      </c>
      <c r="N113" s="27">
        <f t="shared" si="18"/>
        <v>6133.5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v>0</v>
      </c>
      <c r="D114" s="45">
        <v>0</v>
      </c>
      <c r="E114" s="31">
        <f t="shared" si="13"/>
        <v>0</v>
      </c>
      <c r="F114" s="31">
        <f t="shared" si="12"/>
        <v>0</v>
      </c>
      <c r="G114" s="32"/>
      <c r="H114" s="27"/>
      <c r="I114" s="32">
        <f t="shared" si="14"/>
        <v>0</v>
      </c>
      <c r="J114" s="33">
        <f t="shared" si="15"/>
        <v>0</v>
      </c>
      <c r="K114" s="27">
        <f t="shared" si="16"/>
        <v>0</v>
      </c>
      <c r="L114" s="35">
        <f t="shared" si="17"/>
        <v>0</v>
      </c>
      <c r="M114" s="32">
        <f t="shared" ref="M114:M151" si="21">VLOOKUP(B114,ZUWITA,6,FALSE)</f>
        <v>0</v>
      </c>
      <c r="N114" s="27">
        <f t="shared" si="18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v>2</v>
      </c>
      <c r="D115" s="45">
        <v>9740</v>
      </c>
      <c r="E115" s="31">
        <f t="shared" si="13"/>
        <v>4870</v>
      </c>
      <c r="F115" s="31">
        <f t="shared" si="12"/>
        <v>4870</v>
      </c>
      <c r="G115" s="32"/>
      <c r="H115" s="27"/>
      <c r="I115" s="32">
        <f t="shared" si="14"/>
        <v>0</v>
      </c>
      <c r="J115" s="33">
        <f t="shared" si="15"/>
        <v>0</v>
      </c>
      <c r="K115" s="27">
        <f t="shared" si="16"/>
        <v>0</v>
      </c>
      <c r="L115" s="35">
        <f t="shared" si="17"/>
        <v>4870</v>
      </c>
      <c r="M115" s="32">
        <f t="shared" si="21"/>
        <v>2</v>
      </c>
      <c r="N115" s="27">
        <f t="shared" si="18"/>
        <v>9740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v>2</v>
      </c>
      <c r="D116" s="45">
        <v>6858.38</v>
      </c>
      <c r="E116" s="31">
        <f t="shared" si="13"/>
        <v>3429.19</v>
      </c>
      <c r="F116" s="31">
        <f t="shared" si="12"/>
        <v>3429.19</v>
      </c>
      <c r="G116" s="32"/>
      <c r="H116" s="27"/>
      <c r="I116" s="32">
        <f t="shared" si="14"/>
        <v>0</v>
      </c>
      <c r="J116" s="33">
        <f t="shared" si="15"/>
        <v>2</v>
      </c>
      <c r="K116" s="27">
        <f t="shared" si="16"/>
        <v>6858.38</v>
      </c>
      <c r="L116" s="35">
        <f t="shared" si="17"/>
        <v>3429.19</v>
      </c>
      <c r="M116" s="32">
        <v>0</v>
      </c>
      <c r="N116" s="27">
        <f t="shared" si="18"/>
        <v>0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v>0</v>
      </c>
      <c r="D117" s="45">
        <v>0</v>
      </c>
      <c r="E117" s="31">
        <f t="shared" si="13"/>
        <v>0</v>
      </c>
      <c r="F117" s="31">
        <f t="shared" si="12"/>
        <v>0</v>
      </c>
      <c r="G117" s="32"/>
      <c r="H117" s="27"/>
      <c r="I117" s="32">
        <f t="shared" si="14"/>
        <v>0</v>
      </c>
      <c r="J117" s="33">
        <f t="shared" si="15"/>
        <v>0</v>
      </c>
      <c r="K117" s="27">
        <f t="shared" si="16"/>
        <v>0</v>
      </c>
      <c r="L117" s="35">
        <f t="shared" si="17"/>
        <v>0</v>
      </c>
      <c r="M117" s="32">
        <f t="shared" si="21"/>
        <v>0</v>
      </c>
      <c r="N117" s="27">
        <f t="shared" si="18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v>15</v>
      </c>
      <c r="D118" s="45">
        <v>40000</v>
      </c>
      <c r="E118" s="31">
        <f t="shared" si="13"/>
        <v>2666.6666666666665</v>
      </c>
      <c r="F118" s="31">
        <f t="shared" si="12"/>
        <v>2666.6666666666665</v>
      </c>
      <c r="G118" s="32"/>
      <c r="H118" s="27"/>
      <c r="I118" s="32">
        <f t="shared" si="14"/>
        <v>0</v>
      </c>
      <c r="J118" s="33">
        <f t="shared" si="15"/>
        <v>15</v>
      </c>
      <c r="K118" s="27">
        <f t="shared" si="16"/>
        <v>40000</v>
      </c>
      <c r="L118" s="35">
        <f t="shared" si="17"/>
        <v>2666.6666666666665</v>
      </c>
      <c r="M118" s="32">
        <v>0</v>
      </c>
      <c r="N118" s="27">
        <f t="shared" si="18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v>12</v>
      </c>
      <c r="D119" s="45">
        <v>62500</v>
      </c>
      <c r="E119" s="31">
        <f t="shared" si="13"/>
        <v>5208.333333333333</v>
      </c>
      <c r="F119" s="31">
        <f t="shared" si="12"/>
        <v>5208.333333333333</v>
      </c>
      <c r="G119" s="32">
        <v>36</v>
      </c>
      <c r="H119" s="27">
        <v>175000</v>
      </c>
      <c r="I119" s="32">
        <f t="shared" si="14"/>
        <v>4861.1111111111113</v>
      </c>
      <c r="J119" s="33">
        <f t="shared" si="15"/>
        <v>39</v>
      </c>
      <c r="K119" s="27">
        <f t="shared" si="16"/>
        <v>192968.75</v>
      </c>
      <c r="L119" s="35">
        <f t="shared" si="17"/>
        <v>4947.916666666667</v>
      </c>
      <c r="M119" s="32">
        <v>9</v>
      </c>
      <c r="N119" s="27">
        <f t="shared" si="18"/>
        <v>44531.25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v>9</v>
      </c>
      <c r="D120" s="45">
        <v>291000</v>
      </c>
      <c r="E120" s="31">
        <f t="shared" si="13"/>
        <v>32333.333333333332</v>
      </c>
      <c r="F120" s="31">
        <f t="shared" si="12"/>
        <v>32333.333333333332</v>
      </c>
      <c r="G120" s="32"/>
      <c r="H120" s="27"/>
      <c r="I120" s="32">
        <f t="shared" si="14"/>
        <v>0</v>
      </c>
      <c r="J120" s="33">
        <f t="shared" si="15"/>
        <v>1</v>
      </c>
      <c r="K120" s="27">
        <f t="shared" si="16"/>
        <v>32333.333333333332</v>
      </c>
      <c r="L120" s="35">
        <f t="shared" si="17"/>
        <v>32333.333333333332</v>
      </c>
      <c r="M120" s="32">
        <v>8</v>
      </c>
      <c r="N120" s="27">
        <f t="shared" si="18"/>
        <v>258666.66666666666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v>1</v>
      </c>
      <c r="D121" s="45">
        <v>14166.666666666666</v>
      </c>
      <c r="E121" s="31">
        <f t="shared" si="13"/>
        <v>14166.666666666666</v>
      </c>
      <c r="F121" s="31">
        <f t="shared" si="12"/>
        <v>14166.666666666666</v>
      </c>
      <c r="G121" s="32"/>
      <c r="H121" s="27"/>
      <c r="I121" s="32">
        <f t="shared" si="14"/>
        <v>0</v>
      </c>
      <c r="J121" s="33">
        <f t="shared" si="15"/>
        <v>1</v>
      </c>
      <c r="K121" s="27">
        <f t="shared" si="16"/>
        <v>14166.666666666666</v>
      </c>
      <c r="L121" s="35">
        <f t="shared" si="17"/>
        <v>14166.666666666666</v>
      </c>
      <c r="M121" s="32">
        <v>0</v>
      </c>
      <c r="N121" s="27">
        <f t="shared" si="18"/>
        <v>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v>6</v>
      </c>
      <c r="D122" s="45">
        <v>94999.860000000015</v>
      </c>
      <c r="E122" s="31">
        <f t="shared" si="13"/>
        <v>15833.310000000003</v>
      </c>
      <c r="F122" s="31">
        <f t="shared" si="12"/>
        <v>15833.310000000003</v>
      </c>
      <c r="G122" s="32">
        <v>12</v>
      </c>
      <c r="H122" s="27">
        <v>190000</v>
      </c>
      <c r="I122" s="32">
        <f t="shared" si="14"/>
        <v>15833.333333333334</v>
      </c>
      <c r="J122" s="33">
        <f t="shared" si="15"/>
        <v>6</v>
      </c>
      <c r="K122" s="27">
        <f t="shared" si="16"/>
        <v>94999.953333333338</v>
      </c>
      <c r="L122" s="35">
        <f t="shared" si="17"/>
        <v>15833.325555555555</v>
      </c>
      <c r="M122" s="32">
        <v>12</v>
      </c>
      <c r="N122" s="27">
        <f t="shared" si="18"/>
        <v>189999.90666666668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v>0</v>
      </c>
      <c r="D123" s="45">
        <v>0</v>
      </c>
      <c r="E123" s="31">
        <f t="shared" si="13"/>
        <v>0</v>
      </c>
      <c r="F123" s="31">
        <f t="shared" si="12"/>
        <v>0</v>
      </c>
      <c r="G123" s="32"/>
      <c r="H123" s="27"/>
      <c r="I123" s="32">
        <f t="shared" si="14"/>
        <v>0</v>
      </c>
      <c r="J123" s="33">
        <f t="shared" si="15"/>
        <v>0</v>
      </c>
      <c r="K123" s="27">
        <f t="shared" si="16"/>
        <v>0</v>
      </c>
      <c r="L123" s="35">
        <f t="shared" si="17"/>
        <v>0</v>
      </c>
      <c r="M123" s="32">
        <f t="shared" si="21"/>
        <v>0</v>
      </c>
      <c r="N123" s="27">
        <f t="shared" si="18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v>8</v>
      </c>
      <c r="D124" s="45">
        <v>35518.6</v>
      </c>
      <c r="E124" s="31">
        <f t="shared" si="13"/>
        <v>4439.8249999999998</v>
      </c>
      <c r="F124" s="31">
        <f t="shared" si="12"/>
        <v>4439.8249999999998</v>
      </c>
      <c r="G124" s="33"/>
      <c r="H124" s="27"/>
      <c r="I124" s="32">
        <f t="shared" si="14"/>
        <v>0</v>
      </c>
      <c r="J124" s="33">
        <f t="shared" si="15"/>
        <v>0</v>
      </c>
      <c r="K124" s="27">
        <f t="shared" si="16"/>
        <v>0</v>
      </c>
      <c r="L124" s="35">
        <f t="shared" si="17"/>
        <v>4439.8249999999998</v>
      </c>
      <c r="M124" s="32">
        <v>8</v>
      </c>
      <c r="N124" s="27">
        <f t="shared" si="18"/>
        <v>35518.6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v>7</v>
      </c>
      <c r="D125" s="45">
        <v>31078.774999999998</v>
      </c>
      <c r="E125" s="31">
        <f t="shared" si="13"/>
        <v>4439.8249999999998</v>
      </c>
      <c r="F125" s="31">
        <f t="shared" si="12"/>
        <v>4439.8249999999998</v>
      </c>
      <c r="G125" s="33"/>
      <c r="H125" s="27"/>
      <c r="I125" s="32">
        <f t="shared" si="14"/>
        <v>0</v>
      </c>
      <c r="J125" s="33">
        <f t="shared" si="15"/>
        <v>0</v>
      </c>
      <c r="K125" s="27">
        <f t="shared" si="16"/>
        <v>0</v>
      </c>
      <c r="L125" s="35">
        <f t="shared" si="17"/>
        <v>4439.8249999999998</v>
      </c>
      <c r="M125" s="32">
        <v>7</v>
      </c>
      <c r="N125" s="27">
        <f t="shared" si="18"/>
        <v>31078.774999999998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v>0</v>
      </c>
      <c r="D126" s="45">
        <v>0</v>
      </c>
      <c r="E126" s="31">
        <f t="shared" si="13"/>
        <v>0</v>
      </c>
      <c r="F126" s="31">
        <f t="shared" si="12"/>
        <v>0</v>
      </c>
      <c r="G126" s="33"/>
      <c r="H126" s="27"/>
      <c r="I126" s="32">
        <f t="shared" si="14"/>
        <v>0</v>
      </c>
      <c r="J126" s="33">
        <f t="shared" si="15"/>
        <v>0</v>
      </c>
      <c r="K126" s="27">
        <f t="shared" si="16"/>
        <v>0</v>
      </c>
      <c r="L126" s="35">
        <f t="shared" si="17"/>
        <v>0</v>
      </c>
      <c r="M126" s="32">
        <v>0</v>
      </c>
      <c r="N126" s="27">
        <f t="shared" si="18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v>9</v>
      </c>
      <c r="D127" s="45">
        <v>39958.424999999996</v>
      </c>
      <c r="E127" s="31">
        <f t="shared" si="13"/>
        <v>4439.8249999999998</v>
      </c>
      <c r="F127" s="31">
        <f t="shared" si="12"/>
        <v>4439.8249999999998</v>
      </c>
      <c r="G127" s="33"/>
      <c r="H127" s="27"/>
      <c r="I127" s="32">
        <f t="shared" si="14"/>
        <v>0</v>
      </c>
      <c r="J127" s="33">
        <f t="shared" si="15"/>
        <v>0</v>
      </c>
      <c r="K127" s="27">
        <f t="shared" si="16"/>
        <v>0</v>
      </c>
      <c r="L127" s="35">
        <f t="shared" si="17"/>
        <v>4439.8249999999998</v>
      </c>
      <c r="M127" s="32">
        <f t="shared" si="21"/>
        <v>9</v>
      </c>
      <c r="N127" s="27">
        <f t="shared" si="18"/>
        <v>39958.424999999996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v>12</v>
      </c>
      <c r="D128" s="45">
        <v>53277.899999999994</v>
      </c>
      <c r="E128" s="31">
        <f t="shared" si="13"/>
        <v>4439.8249999999998</v>
      </c>
      <c r="F128" s="31">
        <f t="shared" si="12"/>
        <v>4439.8249999999998</v>
      </c>
      <c r="G128" s="33"/>
      <c r="H128" s="27"/>
      <c r="I128" s="32">
        <f t="shared" si="14"/>
        <v>0</v>
      </c>
      <c r="J128" s="33">
        <f t="shared" si="15"/>
        <v>0</v>
      </c>
      <c r="K128" s="27">
        <f t="shared" si="16"/>
        <v>0</v>
      </c>
      <c r="L128" s="35">
        <f t="shared" si="17"/>
        <v>4439.8249999999998</v>
      </c>
      <c r="M128" s="32">
        <f t="shared" si="21"/>
        <v>12</v>
      </c>
      <c r="N128" s="27">
        <f t="shared" si="18"/>
        <v>53277.899999999994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v>2</v>
      </c>
      <c r="D129" s="45">
        <v>8879.65</v>
      </c>
      <c r="E129" s="31">
        <f t="shared" si="13"/>
        <v>4439.8249999999998</v>
      </c>
      <c r="F129" s="31">
        <f t="shared" si="12"/>
        <v>4439.8249999999998</v>
      </c>
      <c r="G129" s="33"/>
      <c r="H129" s="27"/>
      <c r="I129" s="32">
        <f t="shared" si="14"/>
        <v>0</v>
      </c>
      <c r="J129" s="33">
        <f t="shared" si="15"/>
        <v>0</v>
      </c>
      <c r="K129" s="27">
        <f t="shared" si="16"/>
        <v>0</v>
      </c>
      <c r="L129" s="35">
        <f t="shared" si="17"/>
        <v>4439.8249999999998</v>
      </c>
      <c r="M129" s="32">
        <f t="shared" si="21"/>
        <v>2</v>
      </c>
      <c r="N129" s="27">
        <f t="shared" si="18"/>
        <v>8879.65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v>0</v>
      </c>
      <c r="D130" s="45">
        <v>0</v>
      </c>
      <c r="E130" s="31">
        <f t="shared" si="13"/>
        <v>0</v>
      </c>
      <c r="F130" s="31">
        <f t="shared" si="12"/>
        <v>0</v>
      </c>
      <c r="G130" s="32"/>
      <c r="H130" s="27"/>
      <c r="I130" s="32">
        <f t="shared" si="14"/>
        <v>0</v>
      </c>
      <c r="J130" s="33">
        <f t="shared" si="15"/>
        <v>0</v>
      </c>
      <c r="K130" s="27">
        <f t="shared" si="16"/>
        <v>0</v>
      </c>
      <c r="L130" s="35">
        <f t="shared" si="17"/>
        <v>0</v>
      </c>
      <c r="M130" s="32">
        <f t="shared" si="21"/>
        <v>0</v>
      </c>
      <c r="N130" s="27">
        <f t="shared" si="18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v>0</v>
      </c>
      <c r="D131" s="45">
        <v>0</v>
      </c>
      <c r="E131" s="31">
        <f t="shared" si="13"/>
        <v>0</v>
      </c>
      <c r="F131" s="31">
        <f t="shared" si="12"/>
        <v>0</v>
      </c>
      <c r="G131" s="32"/>
      <c r="H131" s="27"/>
      <c r="I131" s="32">
        <f t="shared" si="14"/>
        <v>0</v>
      </c>
      <c r="J131" s="33">
        <f t="shared" si="15"/>
        <v>0</v>
      </c>
      <c r="K131" s="27">
        <f t="shared" si="16"/>
        <v>0</v>
      </c>
      <c r="L131" s="35">
        <f t="shared" si="17"/>
        <v>0</v>
      </c>
      <c r="M131" s="32">
        <f t="shared" si="21"/>
        <v>0</v>
      </c>
      <c r="N131" s="27">
        <f t="shared" si="18"/>
        <v>0</v>
      </c>
      <c r="P131" s="58">
        <f>69000+227000+125000+31000</f>
        <v>452000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v>6</v>
      </c>
      <c r="D132" s="45">
        <v>139999.86000000002</v>
      </c>
      <c r="E132" s="31">
        <f t="shared" si="13"/>
        <v>23333.31</v>
      </c>
      <c r="F132" s="31">
        <f t="shared" si="12"/>
        <v>23333.31</v>
      </c>
      <c r="G132" s="32"/>
      <c r="H132" s="27"/>
      <c r="I132" s="32">
        <f t="shared" si="14"/>
        <v>0</v>
      </c>
      <c r="J132" s="33">
        <f t="shared" si="15"/>
        <v>1</v>
      </c>
      <c r="K132" s="27">
        <f t="shared" si="16"/>
        <v>23333.31</v>
      </c>
      <c r="L132" s="35">
        <f t="shared" si="17"/>
        <v>23333.31</v>
      </c>
      <c r="M132" s="32">
        <v>5</v>
      </c>
      <c r="N132" s="27">
        <f t="shared" si="18"/>
        <v>116666.55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v>2</v>
      </c>
      <c r="D133" s="45">
        <v>599750</v>
      </c>
      <c r="E133" s="31">
        <f t="shared" si="13"/>
        <v>299875</v>
      </c>
      <c r="F133" s="31">
        <f t="shared" si="12"/>
        <v>299875</v>
      </c>
      <c r="G133" s="32"/>
      <c r="H133" s="27"/>
      <c r="I133" s="32">
        <f t="shared" si="14"/>
        <v>0</v>
      </c>
      <c r="J133" s="33">
        <f t="shared" si="15"/>
        <v>0</v>
      </c>
      <c r="K133" s="27">
        <f t="shared" si="16"/>
        <v>0</v>
      </c>
      <c r="L133" s="35">
        <f t="shared" si="17"/>
        <v>299875</v>
      </c>
      <c r="M133" s="32">
        <f t="shared" si="21"/>
        <v>2</v>
      </c>
      <c r="N133" s="27">
        <f t="shared" si="18"/>
        <v>599750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v>80</v>
      </c>
      <c r="D134" s="45">
        <v>784470.5882352941</v>
      </c>
      <c r="E134" s="31">
        <f t="shared" si="13"/>
        <v>9805.8823529411766</v>
      </c>
      <c r="F134" s="31">
        <f t="shared" si="12"/>
        <v>9805.8823529411766</v>
      </c>
      <c r="G134" s="32"/>
      <c r="H134" s="27"/>
      <c r="I134" s="32">
        <f t="shared" si="14"/>
        <v>0</v>
      </c>
      <c r="J134" s="33">
        <f t="shared" si="15"/>
        <v>8</v>
      </c>
      <c r="K134" s="27">
        <f t="shared" si="16"/>
        <v>78447.058823529413</v>
      </c>
      <c r="L134" s="35">
        <f t="shared" si="17"/>
        <v>9805.8823529411766</v>
      </c>
      <c r="M134" s="32">
        <v>72</v>
      </c>
      <c r="N134" s="27">
        <f t="shared" si="18"/>
        <v>706023.5294117647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v>1</v>
      </c>
      <c r="D135" s="45">
        <v>6500</v>
      </c>
      <c r="E135" s="31">
        <f t="shared" si="13"/>
        <v>6500</v>
      </c>
      <c r="F135" s="31">
        <f t="shared" si="12"/>
        <v>6500</v>
      </c>
      <c r="G135" s="32"/>
      <c r="H135" s="27"/>
      <c r="I135" s="32">
        <f t="shared" si="14"/>
        <v>0</v>
      </c>
      <c r="J135" s="33">
        <f t="shared" si="15"/>
        <v>1</v>
      </c>
      <c r="K135" s="27">
        <f t="shared" si="16"/>
        <v>6500</v>
      </c>
      <c r="L135" s="35">
        <f t="shared" si="17"/>
        <v>6500</v>
      </c>
      <c r="M135" s="32">
        <v>0</v>
      </c>
      <c r="N135" s="27">
        <f t="shared" si="18"/>
        <v>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v>5</v>
      </c>
      <c r="D136" s="45">
        <v>28750</v>
      </c>
      <c r="E136" s="31">
        <f t="shared" si="13"/>
        <v>5750</v>
      </c>
      <c r="F136" s="31">
        <f t="shared" si="12"/>
        <v>5750</v>
      </c>
      <c r="G136" s="32"/>
      <c r="H136" s="27"/>
      <c r="I136" s="32">
        <f t="shared" si="14"/>
        <v>0</v>
      </c>
      <c r="J136" s="33">
        <f t="shared" si="15"/>
        <v>0</v>
      </c>
      <c r="K136" s="27">
        <f t="shared" si="16"/>
        <v>0</v>
      </c>
      <c r="L136" s="35">
        <f t="shared" si="17"/>
        <v>5750</v>
      </c>
      <c r="M136" s="32">
        <f t="shared" si="21"/>
        <v>5</v>
      </c>
      <c r="N136" s="27">
        <f t="shared" si="18"/>
        <v>28750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v>3</v>
      </c>
      <c r="D137" s="45">
        <v>17250</v>
      </c>
      <c r="E137" s="31">
        <f t="shared" si="13"/>
        <v>5750</v>
      </c>
      <c r="F137" s="31">
        <f t="shared" si="12"/>
        <v>5750</v>
      </c>
      <c r="G137" s="32"/>
      <c r="H137" s="27"/>
      <c r="I137" s="32">
        <f t="shared" si="14"/>
        <v>0</v>
      </c>
      <c r="J137" s="33">
        <f t="shared" si="15"/>
        <v>0</v>
      </c>
      <c r="K137" s="27">
        <f t="shared" si="16"/>
        <v>0</v>
      </c>
      <c r="L137" s="35">
        <f t="shared" si="17"/>
        <v>5750</v>
      </c>
      <c r="M137" s="32">
        <f t="shared" si="21"/>
        <v>3</v>
      </c>
      <c r="N137" s="27">
        <f t="shared" si="18"/>
        <v>17250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v>0</v>
      </c>
      <c r="D138" s="45">
        <v>0</v>
      </c>
      <c r="E138" s="31">
        <f t="shared" si="13"/>
        <v>0</v>
      </c>
      <c r="F138" s="31">
        <f t="shared" si="12"/>
        <v>0</v>
      </c>
      <c r="G138" s="32"/>
      <c r="H138" s="27"/>
      <c r="I138" s="32">
        <f t="shared" si="14"/>
        <v>0</v>
      </c>
      <c r="J138" s="33">
        <f t="shared" si="15"/>
        <v>0</v>
      </c>
      <c r="K138" s="27">
        <f t="shared" si="16"/>
        <v>0</v>
      </c>
      <c r="L138" s="35">
        <f t="shared" si="17"/>
        <v>0</v>
      </c>
      <c r="M138" s="32">
        <f t="shared" si="21"/>
        <v>0</v>
      </c>
      <c r="N138" s="27">
        <f t="shared" si="18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v>0</v>
      </c>
      <c r="D139" s="45">
        <v>0</v>
      </c>
      <c r="E139" s="31">
        <f t="shared" si="13"/>
        <v>0</v>
      </c>
      <c r="F139" s="31">
        <f t="shared" si="12"/>
        <v>0</v>
      </c>
      <c r="G139" s="32"/>
      <c r="H139" s="27"/>
      <c r="I139" s="32">
        <f t="shared" si="14"/>
        <v>0</v>
      </c>
      <c r="J139" s="33">
        <f t="shared" si="15"/>
        <v>0</v>
      </c>
      <c r="K139" s="27">
        <f t="shared" si="16"/>
        <v>0</v>
      </c>
      <c r="L139" s="35">
        <f t="shared" si="17"/>
        <v>0</v>
      </c>
      <c r="M139" s="32">
        <f t="shared" si="21"/>
        <v>0</v>
      </c>
      <c r="N139" s="27">
        <f t="shared" si="18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v>8</v>
      </c>
      <c r="D140" s="45">
        <v>100000</v>
      </c>
      <c r="E140" s="31">
        <f t="shared" si="13"/>
        <v>12500</v>
      </c>
      <c r="F140" s="31">
        <f t="shared" si="12"/>
        <v>12500</v>
      </c>
      <c r="G140" s="32"/>
      <c r="H140" s="27"/>
      <c r="I140" s="32">
        <f t="shared" si="14"/>
        <v>0</v>
      </c>
      <c r="J140" s="33">
        <f t="shared" si="15"/>
        <v>3</v>
      </c>
      <c r="K140" s="27">
        <f t="shared" si="16"/>
        <v>37500</v>
      </c>
      <c r="L140" s="35">
        <f t="shared" si="17"/>
        <v>12500</v>
      </c>
      <c r="M140" s="32">
        <v>5</v>
      </c>
      <c r="N140" s="27">
        <f t="shared" si="18"/>
        <v>62500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v>4</v>
      </c>
      <c r="D141" s="45">
        <v>50833.5</v>
      </c>
      <c r="E141" s="31">
        <f t="shared" si="13"/>
        <v>12708.375</v>
      </c>
      <c r="F141" s="31">
        <f t="shared" ref="F141:F204" si="22">IF(C141&gt;0,E141,I141)</f>
        <v>12708.375</v>
      </c>
      <c r="G141" s="32"/>
      <c r="H141" s="27"/>
      <c r="I141" s="32">
        <f t="shared" si="14"/>
        <v>0</v>
      </c>
      <c r="J141" s="33">
        <f t="shared" si="15"/>
        <v>3</v>
      </c>
      <c r="K141" s="27">
        <f t="shared" si="16"/>
        <v>38125.125</v>
      </c>
      <c r="L141" s="35">
        <f t="shared" si="17"/>
        <v>12708.375</v>
      </c>
      <c r="M141" s="32">
        <v>1</v>
      </c>
      <c r="N141" s="27">
        <f t="shared" si="18"/>
        <v>12708.375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v>2</v>
      </c>
      <c r="D142" s="45">
        <v>51666.8</v>
      </c>
      <c r="E142" s="31">
        <f t="shared" ref="E142:E205" si="23">IF(C142&gt;0,D142/C142,0)</f>
        <v>25833.4</v>
      </c>
      <c r="F142" s="31">
        <f t="shared" si="22"/>
        <v>25833.4</v>
      </c>
      <c r="G142" s="32"/>
      <c r="H142" s="27"/>
      <c r="I142" s="32">
        <f t="shared" ref="I142:I205" si="24">IF(G142&gt;0,H142/G142,0)</f>
        <v>0</v>
      </c>
      <c r="J142" s="33">
        <f t="shared" ref="J142:J205" si="25">C142+G142-M142</f>
        <v>0</v>
      </c>
      <c r="K142" s="27">
        <f t="shared" ref="K142:K205" si="26">J142*L142</f>
        <v>0</v>
      </c>
      <c r="L142" s="35">
        <f t="shared" ref="L142:L205" si="27">IF(G142&gt;0,(D142+H142)/(C142+G142),F142)</f>
        <v>25833.4</v>
      </c>
      <c r="M142" s="32">
        <v>2</v>
      </c>
      <c r="N142" s="27">
        <f t="shared" ref="N142:N205" si="28">M142*L142</f>
        <v>51666.8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v>1</v>
      </c>
      <c r="D143" s="45">
        <v>25833.4</v>
      </c>
      <c r="E143" s="31">
        <f t="shared" si="23"/>
        <v>25833.4</v>
      </c>
      <c r="F143" s="31">
        <f t="shared" si="22"/>
        <v>25833.4</v>
      </c>
      <c r="G143" s="32"/>
      <c r="H143" s="27"/>
      <c r="I143" s="32">
        <f t="shared" si="24"/>
        <v>0</v>
      </c>
      <c r="J143" s="33">
        <f t="shared" si="25"/>
        <v>0</v>
      </c>
      <c r="K143" s="27">
        <f t="shared" si="26"/>
        <v>0</v>
      </c>
      <c r="L143" s="35">
        <f t="shared" si="27"/>
        <v>25833.4</v>
      </c>
      <c r="M143" s="32">
        <f t="shared" si="21"/>
        <v>1</v>
      </c>
      <c r="N143" s="27">
        <f t="shared" si="28"/>
        <v>25833.4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v>1</v>
      </c>
      <c r="D144" s="45">
        <v>25833.4</v>
      </c>
      <c r="E144" s="31">
        <f t="shared" si="23"/>
        <v>25833.4</v>
      </c>
      <c r="F144" s="31">
        <f t="shared" si="22"/>
        <v>25833.4</v>
      </c>
      <c r="G144" s="32"/>
      <c r="H144" s="27"/>
      <c r="I144" s="32">
        <f t="shared" si="24"/>
        <v>0</v>
      </c>
      <c r="J144" s="33">
        <f t="shared" si="25"/>
        <v>0</v>
      </c>
      <c r="K144" s="27">
        <f t="shared" si="26"/>
        <v>0</v>
      </c>
      <c r="L144" s="35">
        <f t="shared" si="27"/>
        <v>25833.4</v>
      </c>
      <c r="M144" s="32">
        <f t="shared" si="21"/>
        <v>1</v>
      </c>
      <c r="N144" s="27">
        <f t="shared" si="28"/>
        <v>25833.4</v>
      </c>
      <c r="Q144" s="9"/>
    </row>
    <row r="145" spans="1:17" ht="15" customHeight="1" x14ac:dyDescent="0.25">
      <c r="A145" s="28">
        <v>134</v>
      </c>
      <c r="B145" s="29" t="s">
        <v>132</v>
      </c>
      <c r="C145" s="30">
        <v>0</v>
      </c>
      <c r="D145" s="45">
        <v>0</v>
      </c>
      <c r="E145" s="31">
        <f t="shared" si="23"/>
        <v>0</v>
      </c>
      <c r="F145" s="31">
        <f t="shared" si="22"/>
        <v>0</v>
      </c>
      <c r="G145" s="32"/>
      <c r="H145" s="27"/>
      <c r="I145" s="32">
        <f t="shared" si="24"/>
        <v>0</v>
      </c>
      <c r="J145" s="33">
        <f t="shared" si="25"/>
        <v>0</v>
      </c>
      <c r="K145" s="27">
        <f t="shared" si="26"/>
        <v>0</v>
      </c>
      <c r="L145" s="35">
        <f t="shared" si="27"/>
        <v>0</v>
      </c>
      <c r="M145" s="32">
        <f t="shared" si="21"/>
        <v>0</v>
      </c>
      <c r="N145" s="27">
        <f t="shared" si="28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v>6</v>
      </c>
      <c r="D146" s="45">
        <v>54108</v>
      </c>
      <c r="E146" s="31">
        <f t="shared" si="23"/>
        <v>9018</v>
      </c>
      <c r="F146" s="31">
        <f t="shared" si="22"/>
        <v>9018</v>
      </c>
      <c r="G146" s="32"/>
      <c r="H146" s="27"/>
      <c r="I146" s="32">
        <f t="shared" si="24"/>
        <v>0</v>
      </c>
      <c r="J146" s="33">
        <f t="shared" si="25"/>
        <v>1</v>
      </c>
      <c r="K146" s="27">
        <f t="shared" si="26"/>
        <v>9018</v>
      </c>
      <c r="L146" s="35">
        <f t="shared" si="27"/>
        <v>9018</v>
      </c>
      <c r="M146" s="32">
        <v>5</v>
      </c>
      <c r="N146" s="27">
        <f t="shared" si="28"/>
        <v>45090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v>22</v>
      </c>
      <c r="D147" s="45">
        <v>198396</v>
      </c>
      <c r="E147" s="31">
        <f t="shared" si="23"/>
        <v>9018</v>
      </c>
      <c r="F147" s="31">
        <f t="shared" si="22"/>
        <v>9018</v>
      </c>
      <c r="G147" s="32"/>
      <c r="H147" s="27"/>
      <c r="I147" s="32">
        <f t="shared" si="24"/>
        <v>0</v>
      </c>
      <c r="J147" s="33">
        <f t="shared" si="25"/>
        <v>3</v>
      </c>
      <c r="K147" s="27">
        <f t="shared" si="26"/>
        <v>27054</v>
      </c>
      <c r="L147" s="35">
        <f t="shared" si="27"/>
        <v>9018</v>
      </c>
      <c r="M147" s="32">
        <v>19</v>
      </c>
      <c r="N147" s="27">
        <f t="shared" si="28"/>
        <v>171342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v>4</v>
      </c>
      <c r="D148" s="45">
        <v>328800</v>
      </c>
      <c r="E148" s="31">
        <f t="shared" si="23"/>
        <v>82200</v>
      </c>
      <c r="F148" s="31">
        <f t="shared" si="22"/>
        <v>82200</v>
      </c>
      <c r="G148" s="32">
        <v>5</v>
      </c>
      <c r="H148" s="27">
        <v>441000</v>
      </c>
      <c r="I148" s="32">
        <f t="shared" si="24"/>
        <v>88200</v>
      </c>
      <c r="J148" s="33">
        <f t="shared" si="25"/>
        <v>4</v>
      </c>
      <c r="K148" s="27">
        <f t="shared" si="26"/>
        <v>342133.33333333331</v>
      </c>
      <c r="L148" s="35">
        <f t="shared" si="27"/>
        <v>85533.333333333328</v>
      </c>
      <c r="M148" s="32">
        <v>5</v>
      </c>
      <c r="N148" s="27">
        <f t="shared" si="28"/>
        <v>427666.66666666663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v>21</v>
      </c>
      <c r="D149" s="45">
        <v>1575000</v>
      </c>
      <c r="E149" s="31">
        <f t="shared" si="23"/>
        <v>75000</v>
      </c>
      <c r="F149" s="31">
        <f t="shared" si="22"/>
        <v>75000</v>
      </c>
      <c r="G149" s="32"/>
      <c r="H149" s="27"/>
      <c r="I149" s="32">
        <f t="shared" si="24"/>
        <v>0</v>
      </c>
      <c r="J149" s="33">
        <f t="shared" si="25"/>
        <v>7</v>
      </c>
      <c r="K149" s="27">
        <f t="shared" si="26"/>
        <v>525000</v>
      </c>
      <c r="L149" s="35">
        <f t="shared" si="27"/>
        <v>75000</v>
      </c>
      <c r="M149" s="32">
        <v>14</v>
      </c>
      <c r="N149" s="27">
        <f t="shared" si="28"/>
        <v>1050000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v>3</v>
      </c>
      <c r="D150" s="45">
        <v>37116</v>
      </c>
      <c r="E150" s="31">
        <f t="shared" si="23"/>
        <v>12372</v>
      </c>
      <c r="F150" s="31">
        <f t="shared" si="22"/>
        <v>12372</v>
      </c>
      <c r="G150" s="32"/>
      <c r="H150" s="27"/>
      <c r="I150" s="32">
        <f t="shared" si="24"/>
        <v>0</v>
      </c>
      <c r="J150" s="33">
        <f t="shared" si="25"/>
        <v>1</v>
      </c>
      <c r="K150" s="27">
        <f t="shared" si="26"/>
        <v>12372</v>
      </c>
      <c r="L150" s="35">
        <f t="shared" si="27"/>
        <v>12372</v>
      </c>
      <c r="M150" s="32">
        <v>2</v>
      </c>
      <c r="N150" s="27">
        <f t="shared" si="28"/>
        <v>24744</v>
      </c>
      <c r="Q150" s="9"/>
    </row>
    <row r="151" spans="1:17" ht="15" customHeight="1" x14ac:dyDescent="0.25">
      <c r="A151" s="28">
        <v>140</v>
      </c>
      <c r="B151" s="29" t="s">
        <v>138</v>
      </c>
      <c r="C151" s="30">
        <v>0</v>
      </c>
      <c r="D151" s="45">
        <v>0</v>
      </c>
      <c r="E151" s="31">
        <f t="shared" si="23"/>
        <v>0</v>
      </c>
      <c r="F151" s="31">
        <f t="shared" si="22"/>
        <v>0</v>
      </c>
      <c r="G151" s="32"/>
      <c r="H151" s="27"/>
      <c r="I151" s="32">
        <f t="shared" si="24"/>
        <v>0</v>
      </c>
      <c r="J151" s="33">
        <f t="shared" si="25"/>
        <v>0</v>
      </c>
      <c r="K151" s="27">
        <f t="shared" si="26"/>
        <v>0</v>
      </c>
      <c r="L151" s="35">
        <f t="shared" si="27"/>
        <v>0</v>
      </c>
      <c r="M151" s="32">
        <f t="shared" si="21"/>
        <v>0</v>
      </c>
      <c r="N151" s="27">
        <f t="shared" si="28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v>12</v>
      </c>
      <c r="D152" s="45">
        <v>128000</v>
      </c>
      <c r="E152" s="31">
        <f t="shared" si="23"/>
        <v>10666.666666666666</v>
      </c>
      <c r="F152" s="31">
        <f t="shared" si="22"/>
        <v>10666.666666666666</v>
      </c>
      <c r="G152" s="32"/>
      <c r="H152" s="27"/>
      <c r="I152" s="32">
        <f t="shared" si="24"/>
        <v>0</v>
      </c>
      <c r="J152" s="33">
        <f t="shared" si="25"/>
        <v>8</v>
      </c>
      <c r="K152" s="27">
        <f t="shared" si="26"/>
        <v>85333.333333333328</v>
      </c>
      <c r="L152" s="35">
        <f t="shared" si="27"/>
        <v>10666.666666666666</v>
      </c>
      <c r="M152" s="32">
        <v>4</v>
      </c>
      <c r="N152" s="27">
        <f t="shared" si="28"/>
        <v>42666.666666666664</v>
      </c>
      <c r="Q152" s="9"/>
    </row>
    <row r="153" spans="1:17" ht="15" customHeight="1" x14ac:dyDescent="0.25">
      <c r="A153" s="28">
        <v>142</v>
      </c>
      <c r="B153" s="29" t="s">
        <v>140</v>
      </c>
      <c r="C153" s="30">
        <v>33</v>
      </c>
      <c r="D153" s="45">
        <v>123420</v>
      </c>
      <c r="E153" s="31">
        <f t="shared" si="23"/>
        <v>3740</v>
      </c>
      <c r="F153" s="31">
        <f t="shared" si="22"/>
        <v>3740</v>
      </c>
      <c r="G153" s="32"/>
      <c r="H153" s="27"/>
      <c r="I153" s="32">
        <f t="shared" si="24"/>
        <v>0</v>
      </c>
      <c r="J153" s="33">
        <f t="shared" si="25"/>
        <v>15</v>
      </c>
      <c r="K153" s="27">
        <f t="shared" si="26"/>
        <v>56100</v>
      </c>
      <c r="L153" s="35">
        <f t="shared" si="27"/>
        <v>3740</v>
      </c>
      <c r="M153" s="32">
        <v>18</v>
      </c>
      <c r="N153" s="27">
        <f t="shared" si="28"/>
        <v>67320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v>13</v>
      </c>
      <c r="D154" s="45">
        <v>59583.52173913044</v>
      </c>
      <c r="E154" s="31">
        <f t="shared" si="23"/>
        <v>4583.347826086957</v>
      </c>
      <c r="F154" s="31">
        <f t="shared" si="22"/>
        <v>4583.347826086957</v>
      </c>
      <c r="G154" s="32"/>
      <c r="H154" s="27"/>
      <c r="I154" s="32">
        <f t="shared" si="24"/>
        <v>0</v>
      </c>
      <c r="J154" s="33">
        <f t="shared" si="25"/>
        <v>4</v>
      </c>
      <c r="K154" s="27">
        <f t="shared" si="26"/>
        <v>18333.391304347828</v>
      </c>
      <c r="L154" s="35">
        <f t="shared" si="27"/>
        <v>4583.347826086957</v>
      </c>
      <c r="M154" s="32">
        <v>9</v>
      </c>
      <c r="N154" s="27">
        <f t="shared" si="28"/>
        <v>41250.130434782615</v>
      </c>
      <c r="Q154" s="9"/>
    </row>
    <row r="155" spans="1:17" ht="15" customHeight="1" x14ac:dyDescent="0.25">
      <c r="A155" s="28">
        <v>144</v>
      </c>
      <c r="B155" s="29" t="s">
        <v>142</v>
      </c>
      <c r="C155" s="30">
        <v>5</v>
      </c>
      <c r="D155" s="45">
        <v>30000</v>
      </c>
      <c r="E155" s="31">
        <f t="shared" si="23"/>
        <v>6000</v>
      </c>
      <c r="F155" s="31">
        <f t="shared" si="22"/>
        <v>6000</v>
      </c>
      <c r="G155" s="32"/>
      <c r="H155" s="27"/>
      <c r="I155" s="32">
        <f t="shared" si="24"/>
        <v>0</v>
      </c>
      <c r="J155" s="33">
        <f t="shared" si="25"/>
        <v>2</v>
      </c>
      <c r="K155" s="27">
        <f t="shared" si="26"/>
        <v>12000</v>
      </c>
      <c r="L155" s="35">
        <f t="shared" si="27"/>
        <v>6000</v>
      </c>
      <c r="M155" s="32">
        <v>3</v>
      </c>
      <c r="N155" s="27">
        <f t="shared" si="28"/>
        <v>18000</v>
      </c>
      <c r="Q155" s="9"/>
    </row>
    <row r="156" spans="1:17" ht="15" customHeight="1" x14ac:dyDescent="0.25">
      <c r="A156" s="28">
        <v>145</v>
      </c>
      <c r="B156" s="29" t="s">
        <v>143</v>
      </c>
      <c r="C156" s="30">
        <v>45</v>
      </c>
      <c r="D156" s="45">
        <v>160200</v>
      </c>
      <c r="E156" s="31">
        <f t="shared" si="23"/>
        <v>3560</v>
      </c>
      <c r="F156" s="31">
        <f t="shared" si="22"/>
        <v>3560</v>
      </c>
      <c r="G156" s="32"/>
      <c r="H156" s="27"/>
      <c r="I156" s="32">
        <f t="shared" si="24"/>
        <v>0</v>
      </c>
      <c r="J156" s="33">
        <f t="shared" si="25"/>
        <v>4</v>
      </c>
      <c r="K156" s="27">
        <f t="shared" si="26"/>
        <v>14240</v>
      </c>
      <c r="L156" s="35">
        <f t="shared" si="27"/>
        <v>3560</v>
      </c>
      <c r="M156" s="32">
        <v>41</v>
      </c>
      <c r="N156" s="27">
        <f t="shared" si="28"/>
        <v>145960</v>
      </c>
      <c r="Q156" s="9"/>
    </row>
    <row r="157" spans="1:17" ht="15" customHeight="1" x14ac:dyDescent="0.25">
      <c r="A157" s="28">
        <v>146</v>
      </c>
      <c r="B157" s="29" t="s">
        <v>144</v>
      </c>
      <c r="C157" s="30"/>
      <c r="D157" s="45">
        <v>0</v>
      </c>
      <c r="E157" s="31">
        <f t="shared" si="23"/>
        <v>0</v>
      </c>
      <c r="F157" s="31">
        <f t="shared" si="22"/>
        <v>20675</v>
      </c>
      <c r="G157" s="32">
        <v>24</v>
      </c>
      <c r="H157" s="27">
        <v>496200</v>
      </c>
      <c r="I157" s="32">
        <f t="shared" si="24"/>
        <v>20675</v>
      </c>
      <c r="J157" s="33">
        <f t="shared" si="25"/>
        <v>7</v>
      </c>
      <c r="K157" s="27">
        <f t="shared" si="26"/>
        <v>144725</v>
      </c>
      <c r="L157" s="35">
        <f t="shared" si="27"/>
        <v>20675</v>
      </c>
      <c r="M157" s="32">
        <v>17</v>
      </c>
      <c r="N157" s="27">
        <f t="shared" si="28"/>
        <v>351475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v>51</v>
      </c>
      <c r="D158" s="45">
        <v>250312.59</v>
      </c>
      <c r="E158" s="31">
        <f t="shared" si="23"/>
        <v>4908.09</v>
      </c>
      <c r="F158" s="31">
        <f t="shared" si="22"/>
        <v>4908.09</v>
      </c>
      <c r="G158" s="32"/>
      <c r="H158" s="27"/>
      <c r="I158" s="32">
        <f t="shared" si="24"/>
        <v>0</v>
      </c>
      <c r="J158" s="33">
        <f t="shared" si="25"/>
        <v>9</v>
      </c>
      <c r="K158" s="27">
        <f t="shared" si="26"/>
        <v>44172.81</v>
      </c>
      <c r="L158" s="35">
        <f t="shared" si="27"/>
        <v>4908.09</v>
      </c>
      <c r="M158" s="32">
        <v>42</v>
      </c>
      <c r="N158" s="27">
        <f t="shared" si="28"/>
        <v>206139.78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v>32</v>
      </c>
      <c r="D159" s="45">
        <v>173916.44444444444</v>
      </c>
      <c r="E159" s="31">
        <f t="shared" si="23"/>
        <v>5434.8888888888887</v>
      </c>
      <c r="F159" s="31">
        <f t="shared" si="22"/>
        <v>5434.8888888888887</v>
      </c>
      <c r="G159" s="32"/>
      <c r="H159" s="27"/>
      <c r="I159" s="32">
        <f t="shared" si="24"/>
        <v>0</v>
      </c>
      <c r="J159" s="33">
        <f t="shared" si="25"/>
        <v>3</v>
      </c>
      <c r="K159" s="27">
        <f t="shared" si="26"/>
        <v>16304.666666666666</v>
      </c>
      <c r="L159" s="35">
        <f t="shared" si="27"/>
        <v>5434.8888888888887</v>
      </c>
      <c r="M159" s="32">
        <v>29</v>
      </c>
      <c r="N159" s="27">
        <f t="shared" si="28"/>
        <v>157611.77777777778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v>3</v>
      </c>
      <c r="D160" s="45">
        <v>18000</v>
      </c>
      <c r="E160" s="31">
        <f t="shared" si="23"/>
        <v>6000</v>
      </c>
      <c r="F160" s="31">
        <f t="shared" si="22"/>
        <v>6000</v>
      </c>
      <c r="G160" s="32"/>
      <c r="H160" s="27"/>
      <c r="I160" s="32">
        <f t="shared" si="24"/>
        <v>0</v>
      </c>
      <c r="J160" s="33">
        <f t="shared" si="25"/>
        <v>0</v>
      </c>
      <c r="K160" s="27">
        <f t="shared" si="26"/>
        <v>0</v>
      </c>
      <c r="L160" s="35">
        <f t="shared" si="27"/>
        <v>6000</v>
      </c>
      <c r="M160" s="32">
        <v>3</v>
      </c>
      <c r="N160" s="27">
        <f t="shared" si="28"/>
        <v>18000</v>
      </c>
      <c r="P160" s="64"/>
      <c r="Q160" s="9"/>
    </row>
    <row r="161" spans="1:17" ht="15" customHeight="1" x14ac:dyDescent="0.25">
      <c r="A161" s="28">
        <v>150</v>
      </c>
      <c r="B161" s="29" t="s">
        <v>148</v>
      </c>
      <c r="C161" s="30">
        <v>6</v>
      </c>
      <c r="D161" s="45">
        <v>15316.666666666668</v>
      </c>
      <c r="E161" s="31">
        <f t="shared" si="23"/>
        <v>2552.7777777777778</v>
      </c>
      <c r="F161" s="31">
        <f t="shared" si="22"/>
        <v>2552.7777777777778</v>
      </c>
      <c r="G161" s="32">
        <v>36</v>
      </c>
      <c r="H161" s="27">
        <v>91600</v>
      </c>
      <c r="I161" s="32">
        <f t="shared" si="24"/>
        <v>2544.4444444444443</v>
      </c>
      <c r="J161" s="33">
        <f t="shared" si="25"/>
        <v>0</v>
      </c>
      <c r="K161" s="27">
        <f t="shared" si="26"/>
        <v>0</v>
      </c>
      <c r="L161" s="35">
        <f t="shared" si="27"/>
        <v>2545.6349206349209</v>
      </c>
      <c r="M161" s="32">
        <v>42</v>
      </c>
      <c r="N161" s="27">
        <f t="shared" si="28"/>
        <v>106916.66666666669</v>
      </c>
      <c r="Q161" s="9"/>
    </row>
    <row r="162" spans="1:17" ht="15" customHeight="1" x14ac:dyDescent="0.25">
      <c r="A162" s="28">
        <v>151</v>
      </c>
      <c r="B162" s="29" t="s">
        <v>149</v>
      </c>
      <c r="C162" s="30">
        <v>1</v>
      </c>
      <c r="D162" s="45">
        <v>13500</v>
      </c>
      <c r="E162" s="31">
        <f t="shared" si="23"/>
        <v>13500</v>
      </c>
      <c r="F162" s="31">
        <f t="shared" si="22"/>
        <v>13500</v>
      </c>
      <c r="G162" s="32"/>
      <c r="H162" s="27"/>
      <c r="I162" s="32">
        <f t="shared" si="24"/>
        <v>0</v>
      </c>
      <c r="J162" s="33">
        <f t="shared" si="25"/>
        <v>0</v>
      </c>
      <c r="K162" s="27">
        <f t="shared" si="26"/>
        <v>0</v>
      </c>
      <c r="L162" s="35">
        <f t="shared" si="27"/>
        <v>13500</v>
      </c>
      <c r="M162" s="32">
        <v>1</v>
      </c>
      <c r="N162" s="27">
        <f t="shared" si="28"/>
        <v>13500</v>
      </c>
      <c r="Q162" s="9"/>
    </row>
    <row r="163" spans="1:17" ht="15" customHeight="1" x14ac:dyDescent="0.25">
      <c r="A163" s="28">
        <v>152</v>
      </c>
      <c r="B163" s="29" t="s">
        <v>150</v>
      </c>
      <c r="C163" s="30">
        <v>0</v>
      </c>
      <c r="D163" s="45">
        <v>0</v>
      </c>
      <c r="E163" s="31">
        <f t="shared" si="23"/>
        <v>0</v>
      </c>
      <c r="F163" s="31">
        <f t="shared" si="22"/>
        <v>0</v>
      </c>
      <c r="G163" s="32"/>
      <c r="H163" s="27"/>
      <c r="I163" s="32">
        <f t="shared" si="24"/>
        <v>0</v>
      </c>
      <c r="J163" s="33">
        <f t="shared" si="25"/>
        <v>0</v>
      </c>
      <c r="K163" s="27">
        <f t="shared" si="26"/>
        <v>0</v>
      </c>
      <c r="L163" s="35">
        <f t="shared" si="27"/>
        <v>0</v>
      </c>
      <c r="M163" s="32">
        <v>0</v>
      </c>
      <c r="N163" s="27">
        <f t="shared" si="28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v>12</v>
      </c>
      <c r="D164" s="45">
        <v>150000</v>
      </c>
      <c r="E164" s="31">
        <f t="shared" si="23"/>
        <v>12500</v>
      </c>
      <c r="F164" s="31">
        <f t="shared" si="22"/>
        <v>12500</v>
      </c>
      <c r="G164" s="32"/>
      <c r="H164" s="27"/>
      <c r="I164" s="32">
        <f t="shared" si="24"/>
        <v>0</v>
      </c>
      <c r="J164" s="33">
        <f t="shared" si="25"/>
        <v>3</v>
      </c>
      <c r="K164" s="27">
        <f t="shared" si="26"/>
        <v>37500</v>
      </c>
      <c r="L164" s="35">
        <f t="shared" si="27"/>
        <v>12500</v>
      </c>
      <c r="M164" s="32">
        <v>9</v>
      </c>
      <c r="N164" s="27">
        <f t="shared" si="28"/>
        <v>112500</v>
      </c>
      <c r="P164" s="58">
        <f>32+39+4</f>
        <v>75</v>
      </c>
      <c r="Q164" s="9">
        <f>65/3</f>
        <v>21.666666666666668</v>
      </c>
    </row>
    <row r="165" spans="1:17" ht="15" customHeight="1" x14ac:dyDescent="0.25">
      <c r="A165" s="28">
        <v>154</v>
      </c>
      <c r="B165" s="29" t="s">
        <v>152</v>
      </c>
      <c r="C165" s="30">
        <v>32</v>
      </c>
      <c r="D165" s="45">
        <v>48960</v>
      </c>
      <c r="E165" s="31">
        <f t="shared" si="23"/>
        <v>1530</v>
      </c>
      <c r="F165" s="31">
        <f t="shared" si="22"/>
        <v>1530</v>
      </c>
      <c r="G165" s="32"/>
      <c r="H165" s="27"/>
      <c r="I165" s="32">
        <f t="shared" si="24"/>
        <v>0</v>
      </c>
      <c r="J165" s="33">
        <f t="shared" si="25"/>
        <v>0</v>
      </c>
      <c r="K165" s="27">
        <f t="shared" si="26"/>
        <v>0</v>
      </c>
      <c r="L165" s="35">
        <f t="shared" si="27"/>
        <v>1530</v>
      </c>
      <c r="M165" s="32">
        <v>32</v>
      </c>
      <c r="N165" s="27">
        <f t="shared" si="28"/>
        <v>48960</v>
      </c>
      <c r="Q165" s="9"/>
    </row>
    <row r="166" spans="1:17" ht="15" customHeight="1" x14ac:dyDescent="0.25">
      <c r="A166" s="28">
        <v>155</v>
      </c>
      <c r="B166" s="29" t="s">
        <v>153</v>
      </c>
      <c r="C166" s="30">
        <v>39</v>
      </c>
      <c r="D166" s="45">
        <v>59670</v>
      </c>
      <c r="E166" s="31">
        <f t="shared" si="23"/>
        <v>1530</v>
      </c>
      <c r="F166" s="31">
        <f t="shared" si="22"/>
        <v>1530</v>
      </c>
      <c r="G166" s="32"/>
      <c r="H166" s="27"/>
      <c r="I166" s="32">
        <f t="shared" si="24"/>
        <v>0</v>
      </c>
      <c r="J166" s="33">
        <f t="shared" si="25"/>
        <v>9</v>
      </c>
      <c r="K166" s="27">
        <f t="shared" si="26"/>
        <v>13770</v>
      </c>
      <c r="L166" s="35">
        <f t="shared" si="27"/>
        <v>1530</v>
      </c>
      <c r="M166" s="32">
        <v>30</v>
      </c>
      <c r="N166" s="27">
        <f t="shared" si="28"/>
        <v>45900</v>
      </c>
      <c r="Q166" s="9"/>
    </row>
    <row r="167" spans="1:17" ht="15" customHeight="1" x14ac:dyDescent="0.25">
      <c r="A167" s="28">
        <v>156</v>
      </c>
      <c r="B167" s="29" t="s">
        <v>154</v>
      </c>
      <c r="C167" s="30">
        <v>4</v>
      </c>
      <c r="D167" s="45">
        <v>6120</v>
      </c>
      <c r="E167" s="31">
        <f t="shared" si="23"/>
        <v>1530</v>
      </c>
      <c r="F167" s="31">
        <f t="shared" si="22"/>
        <v>1530</v>
      </c>
      <c r="G167" s="32"/>
      <c r="H167" s="27"/>
      <c r="I167" s="32">
        <f t="shared" si="24"/>
        <v>0</v>
      </c>
      <c r="J167" s="33">
        <f t="shared" si="25"/>
        <v>1</v>
      </c>
      <c r="K167" s="27">
        <f t="shared" si="26"/>
        <v>1530</v>
      </c>
      <c r="L167" s="35">
        <f t="shared" si="27"/>
        <v>1530</v>
      </c>
      <c r="M167" s="32">
        <v>3</v>
      </c>
      <c r="N167" s="27">
        <f t="shared" si="28"/>
        <v>4590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v>2</v>
      </c>
      <c r="D168" s="45">
        <v>52000</v>
      </c>
      <c r="E168" s="31">
        <f t="shared" si="23"/>
        <v>26000</v>
      </c>
      <c r="F168" s="31">
        <f t="shared" si="22"/>
        <v>26000</v>
      </c>
      <c r="G168" s="32"/>
      <c r="H168" s="27"/>
      <c r="I168" s="32">
        <f t="shared" si="24"/>
        <v>0</v>
      </c>
      <c r="J168" s="33">
        <f t="shared" si="25"/>
        <v>0</v>
      </c>
      <c r="K168" s="27">
        <f t="shared" si="26"/>
        <v>0</v>
      </c>
      <c r="L168" s="35">
        <f t="shared" si="27"/>
        <v>26000</v>
      </c>
      <c r="M168" s="32">
        <v>2</v>
      </c>
      <c r="N168" s="27">
        <f t="shared" si="28"/>
        <v>52000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v>3</v>
      </c>
      <c r="D169" s="45">
        <v>78000</v>
      </c>
      <c r="E169" s="31">
        <f t="shared" si="23"/>
        <v>26000</v>
      </c>
      <c r="F169" s="31">
        <f t="shared" si="22"/>
        <v>26000</v>
      </c>
      <c r="G169" s="32"/>
      <c r="H169" s="27"/>
      <c r="I169" s="32">
        <f t="shared" si="24"/>
        <v>0</v>
      </c>
      <c r="J169" s="33">
        <f t="shared" si="25"/>
        <v>0</v>
      </c>
      <c r="K169" s="27">
        <f t="shared" si="26"/>
        <v>0</v>
      </c>
      <c r="L169" s="35">
        <f t="shared" si="27"/>
        <v>26000</v>
      </c>
      <c r="M169" s="32">
        <v>3</v>
      </c>
      <c r="N169" s="27">
        <f t="shared" si="28"/>
        <v>78000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v>5</v>
      </c>
      <c r="D170" s="45">
        <v>130000</v>
      </c>
      <c r="E170" s="31">
        <f t="shared" si="23"/>
        <v>26000</v>
      </c>
      <c r="F170" s="31">
        <f t="shared" si="22"/>
        <v>26000</v>
      </c>
      <c r="G170" s="32"/>
      <c r="H170" s="27"/>
      <c r="I170" s="32">
        <f t="shared" si="24"/>
        <v>0</v>
      </c>
      <c r="J170" s="33">
        <f t="shared" si="25"/>
        <v>0</v>
      </c>
      <c r="K170" s="27">
        <f t="shared" si="26"/>
        <v>0</v>
      </c>
      <c r="L170" s="35">
        <f t="shared" si="27"/>
        <v>26000</v>
      </c>
      <c r="M170" s="32">
        <v>5</v>
      </c>
      <c r="N170" s="27">
        <f t="shared" si="28"/>
        <v>130000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v>1</v>
      </c>
      <c r="D171" s="45">
        <v>26000</v>
      </c>
      <c r="E171" s="31">
        <f t="shared" si="23"/>
        <v>26000</v>
      </c>
      <c r="F171" s="31">
        <f t="shared" si="22"/>
        <v>26000</v>
      </c>
      <c r="G171" s="32"/>
      <c r="H171" s="27"/>
      <c r="I171" s="32">
        <f t="shared" si="24"/>
        <v>0</v>
      </c>
      <c r="J171" s="33">
        <f t="shared" si="25"/>
        <v>0</v>
      </c>
      <c r="K171" s="27">
        <f t="shared" si="26"/>
        <v>0</v>
      </c>
      <c r="L171" s="35">
        <f t="shared" si="27"/>
        <v>26000</v>
      </c>
      <c r="M171" s="32">
        <f t="shared" ref="M171:M172" si="29">VLOOKUP(B171,ZUWITA,6,FALSE)</f>
        <v>1</v>
      </c>
      <c r="N171" s="27">
        <f t="shared" si="28"/>
        <v>26000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v>1</v>
      </c>
      <c r="D172" s="45">
        <v>26000</v>
      </c>
      <c r="E172" s="31">
        <f t="shared" si="23"/>
        <v>26000</v>
      </c>
      <c r="F172" s="31">
        <f t="shared" si="22"/>
        <v>26000</v>
      </c>
      <c r="G172" s="32"/>
      <c r="H172" s="27"/>
      <c r="I172" s="32">
        <f t="shared" si="24"/>
        <v>0</v>
      </c>
      <c r="J172" s="33">
        <f t="shared" si="25"/>
        <v>0</v>
      </c>
      <c r="K172" s="27">
        <f t="shared" si="26"/>
        <v>0</v>
      </c>
      <c r="L172" s="35">
        <f t="shared" si="27"/>
        <v>26000</v>
      </c>
      <c r="M172" s="32">
        <f t="shared" si="29"/>
        <v>1</v>
      </c>
      <c r="N172" s="27">
        <f t="shared" si="28"/>
        <v>26000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v>27</v>
      </c>
      <c r="D173" s="45">
        <v>342090.16363636364</v>
      </c>
      <c r="E173" s="31">
        <f t="shared" si="23"/>
        <v>12670.00606060606</v>
      </c>
      <c r="F173" s="31">
        <f t="shared" si="22"/>
        <v>12670.00606060606</v>
      </c>
      <c r="G173" s="32"/>
      <c r="H173" s="27"/>
      <c r="I173" s="32">
        <f t="shared" si="24"/>
        <v>0</v>
      </c>
      <c r="J173" s="33">
        <f t="shared" si="25"/>
        <v>3</v>
      </c>
      <c r="K173" s="27">
        <f t="shared" si="26"/>
        <v>38010.018181818181</v>
      </c>
      <c r="L173" s="35">
        <f t="shared" si="27"/>
        <v>12670.00606060606</v>
      </c>
      <c r="M173" s="32">
        <v>24</v>
      </c>
      <c r="N173" s="27">
        <f t="shared" si="28"/>
        <v>304080.14545454545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v>2</v>
      </c>
      <c r="D174" s="45">
        <v>41116.660000000003</v>
      </c>
      <c r="E174" s="31">
        <f t="shared" si="23"/>
        <v>20558.330000000002</v>
      </c>
      <c r="F174" s="31">
        <f t="shared" si="22"/>
        <v>20558.330000000002</v>
      </c>
      <c r="G174" s="32"/>
      <c r="H174" s="27"/>
      <c r="I174" s="32">
        <f t="shared" si="24"/>
        <v>0</v>
      </c>
      <c r="J174" s="33">
        <f t="shared" si="25"/>
        <v>0</v>
      </c>
      <c r="K174" s="27">
        <f t="shared" si="26"/>
        <v>0</v>
      </c>
      <c r="L174" s="35">
        <f t="shared" si="27"/>
        <v>20558.330000000002</v>
      </c>
      <c r="M174" s="32">
        <v>2</v>
      </c>
      <c r="N174" s="27">
        <f t="shared" si="28"/>
        <v>41116.660000000003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v>3</v>
      </c>
      <c r="D175" s="45">
        <v>61674.990000000005</v>
      </c>
      <c r="E175" s="31">
        <f t="shared" si="23"/>
        <v>20558.330000000002</v>
      </c>
      <c r="F175" s="31">
        <f t="shared" si="22"/>
        <v>20558.330000000002</v>
      </c>
      <c r="G175" s="32"/>
      <c r="H175" s="27"/>
      <c r="I175" s="32">
        <f t="shared" si="24"/>
        <v>0</v>
      </c>
      <c r="J175" s="33">
        <f t="shared" si="25"/>
        <v>0</v>
      </c>
      <c r="K175" s="27">
        <f t="shared" si="26"/>
        <v>0</v>
      </c>
      <c r="L175" s="35">
        <f t="shared" si="27"/>
        <v>20558.330000000002</v>
      </c>
      <c r="M175" s="32">
        <v>3</v>
      </c>
      <c r="N175" s="27">
        <f t="shared" si="28"/>
        <v>61674.990000000005</v>
      </c>
      <c r="Q175" s="9"/>
    </row>
    <row r="176" spans="1:17" ht="15" customHeight="1" x14ac:dyDescent="0.25">
      <c r="A176" s="28">
        <v>165</v>
      </c>
      <c r="B176" s="29" t="s">
        <v>163</v>
      </c>
      <c r="C176" s="30">
        <v>4</v>
      </c>
      <c r="D176" s="45">
        <v>28000</v>
      </c>
      <c r="E176" s="31">
        <f t="shared" si="23"/>
        <v>7000</v>
      </c>
      <c r="F176" s="31">
        <f t="shared" si="22"/>
        <v>7000</v>
      </c>
      <c r="G176" s="32"/>
      <c r="H176" s="27"/>
      <c r="I176" s="32">
        <f t="shared" si="24"/>
        <v>0</v>
      </c>
      <c r="J176" s="33">
        <f t="shared" si="25"/>
        <v>0</v>
      </c>
      <c r="K176" s="27">
        <f t="shared" si="26"/>
        <v>0</v>
      </c>
      <c r="L176" s="35">
        <f t="shared" si="27"/>
        <v>7000</v>
      </c>
      <c r="M176" s="32">
        <v>4</v>
      </c>
      <c r="N176" s="27">
        <f t="shared" si="28"/>
        <v>28000</v>
      </c>
      <c r="Q176" s="9"/>
    </row>
    <row r="177" spans="1:17" ht="15" customHeight="1" x14ac:dyDescent="0.25">
      <c r="A177" s="28">
        <v>166</v>
      </c>
      <c r="B177" s="29" t="s">
        <v>164</v>
      </c>
      <c r="C177" s="30"/>
      <c r="D177" s="45">
        <v>0</v>
      </c>
      <c r="E177" s="31">
        <f t="shared" si="23"/>
        <v>0</v>
      </c>
      <c r="F177" s="31">
        <f t="shared" si="22"/>
        <v>8333.3333333333339</v>
      </c>
      <c r="G177" s="32">
        <v>12</v>
      </c>
      <c r="H177" s="27">
        <v>100000</v>
      </c>
      <c r="I177" s="32">
        <f t="shared" si="24"/>
        <v>8333.3333333333339</v>
      </c>
      <c r="J177" s="33">
        <f t="shared" si="25"/>
        <v>0</v>
      </c>
      <c r="K177" s="27">
        <f t="shared" si="26"/>
        <v>0</v>
      </c>
      <c r="L177" s="35">
        <f t="shared" si="27"/>
        <v>8333.3333333333339</v>
      </c>
      <c r="M177" s="32">
        <v>12</v>
      </c>
      <c r="N177" s="27">
        <f t="shared" si="28"/>
        <v>100000</v>
      </c>
      <c r="Q177" s="9"/>
    </row>
    <row r="178" spans="1:17" ht="15" customHeight="1" x14ac:dyDescent="0.25">
      <c r="A178" s="28">
        <v>167</v>
      </c>
      <c r="B178" s="29" t="s">
        <v>164</v>
      </c>
      <c r="C178" s="30"/>
      <c r="D178" s="45">
        <v>0</v>
      </c>
      <c r="E178" s="31">
        <f t="shared" si="23"/>
        <v>0</v>
      </c>
      <c r="F178" s="31">
        <f t="shared" si="22"/>
        <v>0</v>
      </c>
      <c r="G178" s="32"/>
      <c r="H178" s="27"/>
      <c r="I178" s="32">
        <f t="shared" si="24"/>
        <v>0</v>
      </c>
      <c r="J178" s="33">
        <f t="shared" si="25"/>
        <v>0</v>
      </c>
      <c r="K178" s="27">
        <f t="shared" si="26"/>
        <v>0</v>
      </c>
      <c r="L178" s="35">
        <f t="shared" si="27"/>
        <v>0</v>
      </c>
      <c r="M178" s="32"/>
      <c r="N178" s="27">
        <f t="shared" si="28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/>
      <c r="D179" s="45">
        <v>0</v>
      </c>
      <c r="E179" s="31">
        <f t="shared" si="23"/>
        <v>0</v>
      </c>
      <c r="F179" s="31">
        <f t="shared" si="22"/>
        <v>2750</v>
      </c>
      <c r="G179" s="32">
        <v>60</v>
      </c>
      <c r="H179" s="27">
        <v>165000</v>
      </c>
      <c r="I179" s="32">
        <f t="shared" si="24"/>
        <v>2750</v>
      </c>
      <c r="J179" s="33">
        <f t="shared" si="25"/>
        <v>0</v>
      </c>
      <c r="K179" s="27">
        <f t="shared" si="26"/>
        <v>0</v>
      </c>
      <c r="L179" s="35">
        <f t="shared" si="27"/>
        <v>2750</v>
      </c>
      <c r="M179" s="32">
        <v>60</v>
      </c>
      <c r="N179" s="27">
        <f t="shared" si="28"/>
        <v>165000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v>28</v>
      </c>
      <c r="D180" s="45">
        <v>407045.42472460226</v>
      </c>
      <c r="E180" s="31">
        <f t="shared" si="23"/>
        <v>14537.336597307223</v>
      </c>
      <c r="F180" s="31">
        <f t="shared" si="22"/>
        <v>14537.336597307223</v>
      </c>
      <c r="G180" s="32"/>
      <c r="H180" s="27"/>
      <c r="I180" s="32">
        <f t="shared" si="24"/>
        <v>0</v>
      </c>
      <c r="J180" s="33">
        <f t="shared" si="25"/>
        <v>12</v>
      </c>
      <c r="K180" s="27">
        <f t="shared" si="26"/>
        <v>174448.03916768669</v>
      </c>
      <c r="L180" s="35">
        <f t="shared" si="27"/>
        <v>14537.336597307223</v>
      </c>
      <c r="M180" s="32">
        <v>16</v>
      </c>
      <c r="N180" s="27">
        <f t="shared" si="28"/>
        <v>232597.38555691557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v>0</v>
      </c>
      <c r="D181" s="45">
        <v>0</v>
      </c>
      <c r="E181" s="31">
        <f t="shared" si="23"/>
        <v>0</v>
      </c>
      <c r="F181" s="31">
        <f t="shared" si="22"/>
        <v>0</v>
      </c>
      <c r="G181" s="32"/>
      <c r="H181" s="27"/>
      <c r="I181" s="32">
        <f t="shared" si="24"/>
        <v>0</v>
      </c>
      <c r="J181" s="33">
        <f t="shared" si="25"/>
        <v>0</v>
      </c>
      <c r="K181" s="27">
        <f t="shared" si="26"/>
        <v>0</v>
      </c>
      <c r="L181" s="35">
        <f t="shared" si="27"/>
        <v>0</v>
      </c>
      <c r="M181" s="32">
        <v>0</v>
      </c>
      <c r="N181" s="27">
        <f t="shared" si="28"/>
        <v>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v>13</v>
      </c>
      <c r="D182" s="45">
        <v>216666.66666666669</v>
      </c>
      <c r="E182" s="31">
        <f t="shared" si="23"/>
        <v>16666.666666666668</v>
      </c>
      <c r="F182" s="31">
        <f t="shared" si="22"/>
        <v>16666.666666666668</v>
      </c>
      <c r="G182" s="32"/>
      <c r="H182" s="27"/>
      <c r="I182" s="32">
        <f t="shared" si="24"/>
        <v>0</v>
      </c>
      <c r="J182" s="33">
        <f t="shared" si="25"/>
        <v>0</v>
      </c>
      <c r="K182" s="27">
        <f t="shared" si="26"/>
        <v>0</v>
      </c>
      <c r="L182" s="35">
        <f t="shared" si="27"/>
        <v>16666.666666666668</v>
      </c>
      <c r="M182" s="32">
        <f t="shared" ref="M182:M213" si="30">VLOOKUP(B182,ZUWITA,6,FALSE)</f>
        <v>13</v>
      </c>
      <c r="N182" s="27">
        <f t="shared" si="28"/>
        <v>216666.66666666669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v>0</v>
      </c>
      <c r="D183" s="45">
        <v>0</v>
      </c>
      <c r="E183" s="31">
        <f t="shared" si="23"/>
        <v>0</v>
      </c>
      <c r="F183" s="31">
        <f t="shared" si="22"/>
        <v>868.05555555555554</v>
      </c>
      <c r="G183" s="32">
        <v>144</v>
      </c>
      <c r="H183" s="27">
        <v>125000</v>
      </c>
      <c r="I183" s="32">
        <f t="shared" si="24"/>
        <v>868.05555555555554</v>
      </c>
      <c r="J183" s="33">
        <f t="shared" si="25"/>
        <v>47</v>
      </c>
      <c r="K183" s="27">
        <f t="shared" si="26"/>
        <v>40798.611111111109</v>
      </c>
      <c r="L183" s="35">
        <f t="shared" si="27"/>
        <v>868.05555555555554</v>
      </c>
      <c r="M183" s="32">
        <v>97</v>
      </c>
      <c r="N183" s="27">
        <f t="shared" si="28"/>
        <v>84201.388888888891</v>
      </c>
      <c r="Q183" s="9"/>
    </row>
    <row r="184" spans="1:17" ht="15" customHeight="1" x14ac:dyDescent="0.25">
      <c r="A184" s="28">
        <v>173</v>
      </c>
      <c r="B184" s="29" t="s">
        <v>170</v>
      </c>
      <c r="C184" s="30">
        <v>24</v>
      </c>
      <c r="D184" s="45">
        <v>0</v>
      </c>
      <c r="E184" s="31">
        <f t="shared" si="23"/>
        <v>0</v>
      </c>
      <c r="F184" s="31">
        <f t="shared" si="22"/>
        <v>0</v>
      </c>
      <c r="G184" s="32">
        <v>24</v>
      </c>
      <c r="H184" s="27">
        <v>78000</v>
      </c>
      <c r="I184" s="32">
        <f t="shared" si="24"/>
        <v>3250</v>
      </c>
      <c r="J184" s="33">
        <f t="shared" si="25"/>
        <v>24</v>
      </c>
      <c r="K184" s="27">
        <f t="shared" si="26"/>
        <v>39000</v>
      </c>
      <c r="L184" s="35">
        <f t="shared" si="27"/>
        <v>1625</v>
      </c>
      <c r="M184" s="32">
        <f t="shared" si="30"/>
        <v>24</v>
      </c>
      <c r="N184" s="27">
        <f t="shared" si="28"/>
        <v>39000</v>
      </c>
      <c r="Q184" s="9"/>
    </row>
    <row r="185" spans="1:17" ht="15" customHeight="1" x14ac:dyDescent="0.25">
      <c r="A185" s="28">
        <v>174</v>
      </c>
      <c r="B185" s="29" t="s">
        <v>171</v>
      </c>
      <c r="C185" s="30">
        <v>0</v>
      </c>
      <c r="D185" s="45">
        <v>0</v>
      </c>
      <c r="E185" s="31">
        <f t="shared" si="23"/>
        <v>0</v>
      </c>
      <c r="F185" s="31">
        <f t="shared" si="22"/>
        <v>0</v>
      </c>
      <c r="G185" s="32"/>
      <c r="H185" s="27"/>
      <c r="I185" s="32">
        <f t="shared" si="24"/>
        <v>0</v>
      </c>
      <c r="J185" s="33">
        <f t="shared" si="25"/>
        <v>0</v>
      </c>
      <c r="K185" s="27">
        <f t="shared" si="26"/>
        <v>0</v>
      </c>
      <c r="L185" s="35">
        <f t="shared" si="27"/>
        <v>0</v>
      </c>
      <c r="M185" s="32">
        <f t="shared" si="30"/>
        <v>0</v>
      </c>
      <c r="N185" s="27">
        <f t="shared" si="28"/>
        <v>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v>0</v>
      </c>
      <c r="D186" s="45">
        <v>0</v>
      </c>
      <c r="E186" s="31">
        <f t="shared" si="23"/>
        <v>0</v>
      </c>
      <c r="F186" s="31">
        <f t="shared" si="22"/>
        <v>0</v>
      </c>
      <c r="G186" s="32"/>
      <c r="H186" s="27"/>
      <c r="I186" s="32">
        <f t="shared" si="24"/>
        <v>0</v>
      </c>
      <c r="J186" s="33">
        <f t="shared" si="25"/>
        <v>0</v>
      </c>
      <c r="K186" s="27">
        <f t="shared" si="26"/>
        <v>0</v>
      </c>
      <c r="L186" s="35">
        <f t="shared" si="27"/>
        <v>0</v>
      </c>
      <c r="M186" s="32">
        <f t="shared" si="30"/>
        <v>0</v>
      </c>
      <c r="N186" s="27">
        <f t="shared" si="28"/>
        <v>0</v>
      </c>
      <c r="Q186" s="9"/>
    </row>
    <row r="187" spans="1:17" ht="15" customHeight="1" x14ac:dyDescent="0.25">
      <c r="A187" s="28">
        <v>176</v>
      </c>
      <c r="B187" s="29" t="s">
        <v>173</v>
      </c>
      <c r="C187" s="30">
        <v>0</v>
      </c>
      <c r="D187" s="45">
        <v>0</v>
      </c>
      <c r="E187" s="31">
        <f t="shared" si="23"/>
        <v>0</v>
      </c>
      <c r="F187" s="31">
        <f t="shared" si="22"/>
        <v>0</v>
      </c>
      <c r="G187" s="32"/>
      <c r="H187" s="27"/>
      <c r="I187" s="32">
        <f t="shared" si="24"/>
        <v>0</v>
      </c>
      <c r="J187" s="33">
        <f t="shared" si="25"/>
        <v>0</v>
      </c>
      <c r="K187" s="27">
        <f t="shared" si="26"/>
        <v>0</v>
      </c>
      <c r="L187" s="35">
        <f t="shared" si="27"/>
        <v>0</v>
      </c>
      <c r="M187" s="32">
        <f t="shared" si="30"/>
        <v>0</v>
      </c>
      <c r="N187" s="27">
        <f t="shared" si="28"/>
        <v>0</v>
      </c>
      <c r="Q187" s="9"/>
    </row>
    <row r="188" spans="1:17" ht="15" customHeight="1" x14ac:dyDescent="0.25">
      <c r="A188" s="28">
        <v>177</v>
      </c>
      <c r="B188" s="29" t="s">
        <v>174</v>
      </c>
      <c r="C188" s="30">
        <v>0</v>
      </c>
      <c r="D188" s="45">
        <v>0</v>
      </c>
      <c r="E188" s="31">
        <f t="shared" si="23"/>
        <v>0</v>
      </c>
      <c r="F188" s="31">
        <f t="shared" si="22"/>
        <v>0</v>
      </c>
      <c r="G188" s="32"/>
      <c r="H188" s="27"/>
      <c r="I188" s="32">
        <f t="shared" si="24"/>
        <v>0</v>
      </c>
      <c r="J188" s="33">
        <f t="shared" si="25"/>
        <v>0</v>
      </c>
      <c r="K188" s="27">
        <f t="shared" si="26"/>
        <v>0</v>
      </c>
      <c r="L188" s="35">
        <f t="shared" si="27"/>
        <v>0</v>
      </c>
      <c r="M188" s="32">
        <f t="shared" si="30"/>
        <v>0</v>
      </c>
      <c r="N188" s="27">
        <f t="shared" si="28"/>
        <v>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v>0</v>
      </c>
      <c r="D189" s="45">
        <v>0</v>
      </c>
      <c r="E189" s="31">
        <f t="shared" si="23"/>
        <v>0</v>
      </c>
      <c r="F189" s="31">
        <f t="shared" si="22"/>
        <v>0</v>
      </c>
      <c r="G189" s="32"/>
      <c r="H189" s="27"/>
      <c r="I189" s="32">
        <f t="shared" si="24"/>
        <v>0</v>
      </c>
      <c r="J189" s="33">
        <f t="shared" si="25"/>
        <v>0</v>
      </c>
      <c r="K189" s="27">
        <f t="shared" si="26"/>
        <v>0</v>
      </c>
      <c r="L189" s="35">
        <f t="shared" si="27"/>
        <v>0</v>
      </c>
      <c r="M189" s="32">
        <f t="shared" si="30"/>
        <v>0</v>
      </c>
      <c r="N189" s="27">
        <f t="shared" si="28"/>
        <v>0</v>
      </c>
      <c r="Q189" s="9"/>
    </row>
    <row r="190" spans="1:17" ht="15" customHeight="1" x14ac:dyDescent="0.25">
      <c r="A190" s="28">
        <v>179</v>
      </c>
      <c r="B190" s="29" t="s">
        <v>176</v>
      </c>
      <c r="C190" s="30">
        <v>5</v>
      </c>
      <c r="D190" s="45">
        <v>187500</v>
      </c>
      <c r="E190" s="31">
        <f t="shared" si="23"/>
        <v>37500</v>
      </c>
      <c r="F190" s="31">
        <f t="shared" si="22"/>
        <v>37500</v>
      </c>
      <c r="G190" s="32">
        <v>6</v>
      </c>
      <c r="H190" s="27">
        <v>222900</v>
      </c>
      <c r="I190" s="32">
        <f t="shared" si="24"/>
        <v>37150</v>
      </c>
      <c r="J190" s="33">
        <f t="shared" si="25"/>
        <v>4</v>
      </c>
      <c r="K190" s="27">
        <f t="shared" si="26"/>
        <v>149236.36363636365</v>
      </c>
      <c r="L190" s="35">
        <f t="shared" si="27"/>
        <v>37309.090909090912</v>
      </c>
      <c r="M190" s="32">
        <v>7</v>
      </c>
      <c r="N190" s="27">
        <f t="shared" si="28"/>
        <v>261163.63636363638</v>
      </c>
      <c r="Q190" s="9"/>
    </row>
    <row r="191" spans="1:17" ht="15" customHeight="1" x14ac:dyDescent="0.25">
      <c r="A191" s="28">
        <v>180</v>
      </c>
      <c r="B191" s="29" t="s">
        <v>177</v>
      </c>
      <c r="C191" s="30">
        <v>12</v>
      </c>
      <c r="D191" s="45">
        <v>0</v>
      </c>
      <c r="E191" s="31">
        <f t="shared" si="23"/>
        <v>0</v>
      </c>
      <c r="F191" s="31">
        <f t="shared" si="22"/>
        <v>0</v>
      </c>
      <c r="G191" s="32"/>
      <c r="H191" s="27"/>
      <c r="I191" s="32">
        <f t="shared" si="24"/>
        <v>0</v>
      </c>
      <c r="J191" s="33">
        <f t="shared" si="25"/>
        <v>12</v>
      </c>
      <c r="K191" s="27">
        <f t="shared" si="26"/>
        <v>0</v>
      </c>
      <c r="L191" s="35">
        <f t="shared" si="27"/>
        <v>0</v>
      </c>
      <c r="M191" s="32">
        <v>0</v>
      </c>
      <c r="N191" s="27">
        <f t="shared" si="28"/>
        <v>0</v>
      </c>
      <c r="Q191" s="9"/>
    </row>
    <row r="192" spans="1:17" ht="15" customHeight="1" x14ac:dyDescent="0.25">
      <c r="A192" s="28">
        <v>181</v>
      </c>
      <c r="B192" s="29" t="s">
        <v>178</v>
      </c>
      <c r="C192" s="30">
        <v>11</v>
      </c>
      <c r="D192" s="45">
        <v>49500</v>
      </c>
      <c r="E192" s="31">
        <f t="shared" si="23"/>
        <v>4500</v>
      </c>
      <c r="F192" s="31">
        <f t="shared" si="22"/>
        <v>4500</v>
      </c>
      <c r="G192" s="32"/>
      <c r="H192" s="27"/>
      <c r="I192" s="32">
        <f t="shared" si="24"/>
        <v>0</v>
      </c>
      <c r="J192" s="33">
        <f t="shared" si="25"/>
        <v>4</v>
      </c>
      <c r="K192" s="27">
        <f t="shared" si="26"/>
        <v>18000</v>
      </c>
      <c r="L192" s="35">
        <f t="shared" si="27"/>
        <v>4500</v>
      </c>
      <c r="M192" s="32">
        <v>7</v>
      </c>
      <c r="N192" s="27">
        <f t="shared" si="28"/>
        <v>31500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v>4</v>
      </c>
      <c r="D193" s="45">
        <v>93333.5</v>
      </c>
      <c r="E193" s="31">
        <f t="shared" si="23"/>
        <v>23333.375</v>
      </c>
      <c r="F193" s="31">
        <f t="shared" si="22"/>
        <v>23333.375</v>
      </c>
      <c r="G193" s="32"/>
      <c r="H193" s="27"/>
      <c r="I193" s="32">
        <f t="shared" si="24"/>
        <v>0</v>
      </c>
      <c r="J193" s="33">
        <f t="shared" si="25"/>
        <v>1</v>
      </c>
      <c r="K193" s="27">
        <f t="shared" si="26"/>
        <v>23333.375</v>
      </c>
      <c r="L193" s="35">
        <f t="shared" si="27"/>
        <v>23333.375</v>
      </c>
      <c r="M193" s="32">
        <v>3</v>
      </c>
      <c r="N193" s="27">
        <f t="shared" si="28"/>
        <v>70000.125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v>1</v>
      </c>
      <c r="D194" s="45">
        <v>7033.5</v>
      </c>
      <c r="E194" s="31">
        <f t="shared" si="23"/>
        <v>7033.5</v>
      </c>
      <c r="F194" s="31">
        <f t="shared" si="22"/>
        <v>7033.5</v>
      </c>
      <c r="G194" s="32"/>
      <c r="H194" s="27"/>
      <c r="I194" s="32">
        <f t="shared" si="24"/>
        <v>0</v>
      </c>
      <c r="J194" s="33">
        <f t="shared" si="25"/>
        <v>0</v>
      </c>
      <c r="K194" s="27">
        <f t="shared" si="26"/>
        <v>0</v>
      </c>
      <c r="L194" s="35">
        <f t="shared" si="27"/>
        <v>7033.5</v>
      </c>
      <c r="M194" s="32">
        <v>1</v>
      </c>
      <c r="N194" s="27">
        <f t="shared" si="28"/>
        <v>7033.5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v>8</v>
      </c>
      <c r="D195" s="45">
        <v>48076.36363636364</v>
      </c>
      <c r="E195" s="31">
        <f t="shared" si="23"/>
        <v>6009.545454545455</v>
      </c>
      <c r="F195" s="31">
        <f t="shared" si="22"/>
        <v>6009.545454545455</v>
      </c>
      <c r="G195" s="32"/>
      <c r="H195" s="27"/>
      <c r="I195" s="32">
        <f t="shared" si="24"/>
        <v>0</v>
      </c>
      <c r="J195" s="33">
        <f t="shared" si="25"/>
        <v>0</v>
      </c>
      <c r="K195" s="27">
        <f t="shared" si="26"/>
        <v>0</v>
      </c>
      <c r="L195" s="35">
        <f t="shared" si="27"/>
        <v>6009.545454545455</v>
      </c>
      <c r="M195" s="32">
        <v>8</v>
      </c>
      <c r="N195" s="27">
        <f t="shared" si="28"/>
        <v>48076.36363636364</v>
      </c>
      <c r="Q195" s="9"/>
    </row>
    <row r="196" spans="1:17" ht="15" customHeight="1" x14ac:dyDescent="0.25">
      <c r="A196" s="28">
        <v>185</v>
      </c>
      <c r="B196" s="29" t="s">
        <v>182</v>
      </c>
      <c r="C196" s="30">
        <v>0</v>
      </c>
      <c r="D196" s="45">
        <v>0</v>
      </c>
      <c r="E196" s="31">
        <f t="shared" si="23"/>
        <v>0</v>
      </c>
      <c r="F196" s="31">
        <f t="shared" si="22"/>
        <v>0</v>
      </c>
      <c r="G196" s="32"/>
      <c r="H196" s="27"/>
      <c r="I196" s="32">
        <f t="shared" si="24"/>
        <v>0</v>
      </c>
      <c r="J196" s="33">
        <f t="shared" si="25"/>
        <v>0</v>
      </c>
      <c r="K196" s="27">
        <f t="shared" si="26"/>
        <v>0</v>
      </c>
      <c r="L196" s="35">
        <f t="shared" si="27"/>
        <v>0</v>
      </c>
      <c r="M196" s="32">
        <f t="shared" si="30"/>
        <v>0</v>
      </c>
      <c r="N196" s="27">
        <f t="shared" si="28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v>5</v>
      </c>
      <c r="D197" s="45">
        <v>89958.333333333343</v>
      </c>
      <c r="E197" s="31">
        <f t="shared" si="23"/>
        <v>17991.666666666668</v>
      </c>
      <c r="F197" s="31">
        <f t="shared" si="22"/>
        <v>17991.666666666668</v>
      </c>
      <c r="G197" s="32">
        <v>12</v>
      </c>
      <c r="H197" s="27">
        <v>215800</v>
      </c>
      <c r="I197" s="32">
        <f t="shared" si="24"/>
        <v>17983.333333333332</v>
      </c>
      <c r="J197" s="33">
        <f t="shared" si="25"/>
        <v>1</v>
      </c>
      <c r="K197" s="27">
        <f t="shared" si="26"/>
        <v>17985.784313725493</v>
      </c>
      <c r="L197" s="35">
        <f t="shared" si="27"/>
        <v>17985.784313725493</v>
      </c>
      <c r="M197" s="32">
        <v>16</v>
      </c>
      <c r="N197" s="27">
        <f t="shared" si="28"/>
        <v>287772.54901960789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v>12</v>
      </c>
      <c r="D198" s="45">
        <v>33280</v>
      </c>
      <c r="E198" s="31">
        <f t="shared" si="23"/>
        <v>2773.3333333333335</v>
      </c>
      <c r="F198" s="31">
        <f t="shared" si="22"/>
        <v>2773.3333333333335</v>
      </c>
      <c r="G198" s="32"/>
      <c r="H198" s="27"/>
      <c r="I198" s="32">
        <f t="shared" si="24"/>
        <v>0</v>
      </c>
      <c r="J198" s="33">
        <f t="shared" si="25"/>
        <v>0</v>
      </c>
      <c r="K198" s="27">
        <f t="shared" si="26"/>
        <v>0</v>
      </c>
      <c r="L198" s="35">
        <f t="shared" si="27"/>
        <v>2773.3333333333335</v>
      </c>
      <c r="M198" s="32">
        <v>12</v>
      </c>
      <c r="N198" s="27">
        <f t="shared" si="28"/>
        <v>33280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v>1</v>
      </c>
      <c r="D199" s="45">
        <v>7915.35</v>
      </c>
      <c r="E199" s="31">
        <f t="shared" si="23"/>
        <v>7915.35</v>
      </c>
      <c r="F199" s="31">
        <f t="shared" si="22"/>
        <v>7915.35</v>
      </c>
      <c r="G199" s="33"/>
      <c r="H199" s="27"/>
      <c r="I199" s="32">
        <f t="shared" si="24"/>
        <v>0</v>
      </c>
      <c r="J199" s="33">
        <f t="shared" si="25"/>
        <v>1</v>
      </c>
      <c r="K199" s="27">
        <f t="shared" si="26"/>
        <v>7915.35</v>
      </c>
      <c r="L199" s="35">
        <f t="shared" si="27"/>
        <v>7915.35</v>
      </c>
      <c r="M199" s="32">
        <v>0</v>
      </c>
      <c r="N199" s="27">
        <f t="shared" si="28"/>
        <v>0</v>
      </c>
      <c r="Q199" s="9"/>
    </row>
    <row r="200" spans="1:17" ht="15" customHeight="1" x14ac:dyDescent="0.25">
      <c r="A200" s="28">
        <v>189</v>
      </c>
      <c r="B200" s="29" t="s">
        <v>186</v>
      </c>
      <c r="C200" s="30">
        <v>12</v>
      </c>
      <c r="D200" s="45">
        <v>145000</v>
      </c>
      <c r="E200" s="31">
        <f t="shared" si="23"/>
        <v>12083.333333333334</v>
      </c>
      <c r="F200" s="31">
        <f t="shared" si="22"/>
        <v>12083.333333333334</v>
      </c>
      <c r="G200" s="32"/>
      <c r="H200" s="27"/>
      <c r="I200" s="32">
        <f t="shared" si="24"/>
        <v>0</v>
      </c>
      <c r="J200" s="33">
        <f t="shared" si="25"/>
        <v>3</v>
      </c>
      <c r="K200" s="27">
        <f t="shared" si="26"/>
        <v>36250</v>
      </c>
      <c r="L200" s="35">
        <f t="shared" si="27"/>
        <v>12083.333333333334</v>
      </c>
      <c r="M200" s="32">
        <v>9</v>
      </c>
      <c r="N200" s="27">
        <f t="shared" si="28"/>
        <v>108750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v>0</v>
      </c>
      <c r="D201" s="45">
        <v>0</v>
      </c>
      <c r="E201" s="31">
        <f t="shared" si="23"/>
        <v>0</v>
      </c>
      <c r="F201" s="31">
        <f t="shared" si="22"/>
        <v>0</v>
      </c>
      <c r="G201" s="32"/>
      <c r="H201" s="27"/>
      <c r="I201" s="32">
        <f t="shared" si="24"/>
        <v>0</v>
      </c>
      <c r="J201" s="33">
        <f t="shared" si="25"/>
        <v>0</v>
      </c>
      <c r="K201" s="27">
        <f t="shared" si="26"/>
        <v>0</v>
      </c>
      <c r="L201" s="35">
        <f t="shared" si="27"/>
        <v>0</v>
      </c>
      <c r="M201" s="32">
        <f t="shared" si="30"/>
        <v>0</v>
      </c>
      <c r="N201" s="27">
        <f t="shared" si="28"/>
        <v>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v>0</v>
      </c>
      <c r="D202" s="45">
        <v>0</v>
      </c>
      <c r="E202" s="31">
        <f t="shared" si="23"/>
        <v>0</v>
      </c>
      <c r="F202" s="31">
        <f t="shared" si="22"/>
        <v>3500</v>
      </c>
      <c r="G202" s="32">
        <v>12</v>
      </c>
      <c r="H202" s="27">
        <v>42000</v>
      </c>
      <c r="I202" s="32">
        <f t="shared" si="24"/>
        <v>3500</v>
      </c>
      <c r="J202" s="33">
        <f t="shared" si="25"/>
        <v>0</v>
      </c>
      <c r="K202" s="27">
        <f t="shared" si="26"/>
        <v>0</v>
      </c>
      <c r="L202" s="35">
        <f t="shared" si="27"/>
        <v>3500</v>
      </c>
      <c r="M202" s="32">
        <v>12</v>
      </c>
      <c r="N202" s="27">
        <f t="shared" si="28"/>
        <v>42000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v>2</v>
      </c>
      <c r="D203" s="45">
        <v>44938</v>
      </c>
      <c r="E203" s="31">
        <f t="shared" si="23"/>
        <v>22469</v>
      </c>
      <c r="F203" s="31">
        <f t="shared" si="22"/>
        <v>22469</v>
      </c>
      <c r="G203" s="32"/>
      <c r="H203" s="27"/>
      <c r="I203" s="32">
        <f t="shared" si="24"/>
        <v>0</v>
      </c>
      <c r="J203" s="33">
        <f t="shared" si="25"/>
        <v>0</v>
      </c>
      <c r="K203" s="27">
        <f t="shared" si="26"/>
        <v>0</v>
      </c>
      <c r="L203" s="35">
        <f t="shared" si="27"/>
        <v>22469</v>
      </c>
      <c r="M203" s="32">
        <v>2</v>
      </c>
      <c r="N203" s="27">
        <f t="shared" si="28"/>
        <v>44938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v>2</v>
      </c>
      <c r="D204" s="45">
        <v>49871.845999999998</v>
      </c>
      <c r="E204" s="31">
        <f t="shared" si="23"/>
        <v>24935.922999999999</v>
      </c>
      <c r="F204" s="31">
        <f t="shared" si="22"/>
        <v>24935.922999999999</v>
      </c>
      <c r="G204" s="32"/>
      <c r="H204" s="27"/>
      <c r="I204" s="32">
        <f t="shared" si="24"/>
        <v>0</v>
      </c>
      <c r="J204" s="33">
        <f t="shared" si="25"/>
        <v>0</v>
      </c>
      <c r="K204" s="27">
        <f t="shared" si="26"/>
        <v>0</v>
      </c>
      <c r="L204" s="35">
        <f t="shared" si="27"/>
        <v>24935.922999999999</v>
      </c>
      <c r="M204" s="32">
        <f t="shared" si="30"/>
        <v>2</v>
      </c>
      <c r="N204" s="27">
        <f t="shared" si="28"/>
        <v>49871.845999999998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v>4</v>
      </c>
      <c r="D205" s="45">
        <v>99743.691999999995</v>
      </c>
      <c r="E205" s="31">
        <f t="shared" si="23"/>
        <v>24935.922999999999</v>
      </c>
      <c r="F205" s="31">
        <f t="shared" ref="F205:F217" si="31">IF(C205&gt;0,E205,I205)</f>
        <v>24935.922999999999</v>
      </c>
      <c r="G205" s="32"/>
      <c r="H205" s="27"/>
      <c r="I205" s="32">
        <f t="shared" si="24"/>
        <v>0</v>
      </c>
      <c r="J205" s="33">
        <f t="shared" si="25"/>
        <v>0</v>
      </c>
      <c r="K205" s="27">
        <f t="shared" si="26"/>
        <v>0</v>
      </c>
      <c r="L205" s="35">
        <f t="shared" si="27"/>
        <v>24935.922999999999</v>
      </c>
      <c r="M205" s="32">
        <f t="shared" si="30"/>
        <v>4</v>
      </c>
      <c r="N205" s="27">
        <f t="shared" si="28"/>
        <v>99743.691999999995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v>1</v>
      </c>
      <c r="D206" s="45">
        <v>24935.922999999999</v>
      </c>
      <c r="E206" s="31">
        <f t="shared" ref="E206:E217" si="32">IF(C206&gt;0,D206/C206,0)</f>
        <v>24935.922999999999</v>
      </c>
      <c r="F206" s="31">
        <f t="shared" si="31"/>
        <v>24935.922999999999</v>
      </c>
      <c r="G206" s="32"/>
      <c r="H206" s="27"/>
      <c r="I206" s="32">
        <f t="shared" ref="I206:I217" si="33">IF(G206&gt;0,H206/G206,0)</f>
        <v>0</v>
      </c>
      <c r="J206" s="33">
        <f t="shared" ref="J206:J217" si="34">C206+G206-M206</f>
        <v>0</v>
      </c>
      <c r="K206" s="27">
        <f t="shared" ref="K206:K217" si="35">J206*L206</f>
        <v>0</v>
      </c>
      <c r="L206" s="35">
        <f t="shared" ref="L206:L217" si="36">IF(G206&gt;0,(D206+H206)/(C206+G206),F206)</f>
        <v>24935.922999999999</v>
      </c>
      <c r="M206" s="32">
        <f t="shared" si="30"/>
        <v>1</v>
      </c>
      <c r="N206" s="27">
        <f t="shared" ref="N206:N217" si="37">M206*L206</f>
        <v>24935.922999999999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v>11</v>
      </c>
      <c r="D207" s="45">
        <v>72000</v>
      </c>
      <c r="E207" s="31">
        <f t="shared" si="32"/>
        <v>6545.454545454545</v>
      </c>
      <c r="F207" s="31">
        <f t="shared" si="31"/>
        <v>6545.454545454545</v>
      </c>
      <c r="G207" s="32"/>
      <c r="H207" s="27"/>
      <c r="I207" s="32">
        <f t="shared" si="33"/>
        <v>0</v>
      </c>
      <c r="J207" s="33">
        <f t="shared" si="34"/>
        <v>0</v>
      </c>
      <c r="K207" s="27">
        <f t="shared" si="35"/>
        <v>0</v>
      </c>
      <c r="L207" s="35">
        <f t="shared" si="36"/>
        <v>6545.454545454545</v>
      </c>
      <c r="M207" s="32">
        <f t="shared" si="30"/>
        <v>11</v>
      </c>
      <c r="N207" s="27">
        <f t="shared" si="37"/>
        <v>72000</v>
      </c>
      <c r="Q207" s="9"/>
    </row>
    <row r="208" spans="1:17" ht="15" customHeight="1" x14ac:dyDescent="0.25">
      <c r="A208" s="28">
        <v>197</v>
      </c>
      <c r="B208" s="29" t="s">
        <v>194</v>
      </c>
      <c r="C208" s="30">
        <v>0</v>
      </c>
      <c r="D208" s="45">
        <v>0</v>
      </c>
      <c r="E208" s="31">
        <f t="shared" si="32"/>
        <v>0</v>
      </c>
      <c r="F208" s="31">
        <f t="shared" si="31"/>
        <v>0</v>
      </c>
      <c r="G208" s="32"/>
      <c r="H208" s="27"/>
      <c r="I208" s="32">
        <f t="shared" si="33"/>
        <v>0</v>
      </c>
      <c r="J208" s="33">
        <f t="shared" si="34"/>
        <v>0</v>
      </c>
      <c r="K208" s="27">
        <f t="shared" si="35"/>
        <v>0</v>
      </c>
      <c r="L208" s="35">
        <f t="shared" si="36"/>
        <v>0</v>
      </c>
      <c r="M208" s="32">
        <f t="shared" si="30"/>
        <v>0</v>
      </c>
      <c r="N208" s="27">
        <f t="shared" si="37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>
        <v>0</v>
      </c>
      <c r="D209" s="45">
        <v>0</v>
      </c>
      <c r="E209" s="31">
        <f t="shared" si="32"/>
        <v>0</v>
      </c>
      <c r="F209" s="31">
        <f t="shared" si="31"/>
        <v>0</v>
      </c>
      <c r="G209" s="32"/>
      <c r="H209" s="27"/>
      <c r="I209" s="32">
        <f t="shared" si="33"/>
        <v>0</v>
      </c>
      <c r="J209" s="33">
        <f t="shared" si="34"/>
        <v>0</v>
      </c>
      <c r="K209" s="27">
        <f t="shared" si="35"/>
        <v>0</v>
      </c>
      <c r="L209" s="35">
        <f t="shared" si="36"/>
        <v>0</v>
      </c>
      <c r="M209" s="32">
        <f t="shared" si="30"/>
        <v>0</v>
      </c>
      <c r="N209" s="27">
        <f t="shared" si="37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v>21</v>
      </c>
      <c r="D210" s="45">
        <v>86100</v>
      </c>
      <c r="E210" s="31">
        <f t="shared" si="32"/>
        <v>4100</v>
      </c>
      <c r="F210" s="31">
        <f t="shared" si="31"/>
        <v>4100</v>
      </c>
      <c r="G210" s="32"/>
      <c r="H210" s="27"/>
      <c r="I210" s="32">
        <f t="shared" si="33"/>
        <v>0</v>
      </c>
      <c r="J210" s="33">
        <f t="shared" si="34"/>
        <v>12</v>
      </c>
      <c r="K210" s="27">
        <f t="shared" si="35"/>
        <v>49200</v>
      </c>
      <c r="L210" s="35">
        <f t="shared" si="36"/>
        <v>4100</v>
      </c>
      <c r="M210" s="32">
        <v>9</v>
      </c>
      <c r="N210" s="27">
        <f t="shared" si="37"/>
        <v>36900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v>1</v>
      </c>
      <c r="D211" s="45">
        <v>20558.330000000002</v>
      </c>
      <c r="E211" s="31">
        <f t="shared" si="32"/>
        <v>20558.330000000002</v>
      </c>
      <c r="F211" s="31">
        <f t="shared" si="31"/>
        <v>20558.330000000002</v>
      </c>
      <c r="G211" s="32"/>
      <c r="H211" s="27"/>
      <c r="I211" s="32">
        <f t="shared" si="33"/>
        <v>0</v>
      </c>
      <c r="J211" s="33">
        <f t="shared" si="34"/>
        <v>1</v>
      </c>
      <c r="K211" s="27">
        <f t="shared" si="35"/>
        <v>20558.330000000002</v>
      </c>
      <c r="L211" s="35">
        <f t="shared" si="36"/>
        <v>20558.330000000002</v>
      </c>
      <c r="M211" s="32">
        <v>0</v>
      </c>
      <c r="N211" s="27">
        <f t="shared" si="37"/>
        <v>0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v>4</v>
      </c>
      <c r="D212" s="45">
        <v>82233.320000000007</v>
      </c>
      <c r="E212" s="31">
        <f t="shared" si="32"/>
        <v>20558.330000000002</v>
      </c>
      <c r="F212" s="31">
        <f t="shared" si="31"/>
        <v>20558.330000000002</v>
      </c>
      <c r="G212" s="32"/>
      <c r="H212" s="27"/>
      <c r="I212" s="32">
        <f t="shared" si="33"/>
        <v>0</v>
      </c>
      <c r="J212" s="33">
        <f t="shared" si="34"/>
        <v>0</v>
      </c>
      <c r="K212" s="27">
        <f t="shared" si="35"/>
        <v>0</v>
      </c>
      <c r="L212" s="35">
        <f t="shared" si="36"/>
        <v>20558.330000000002</v>
      </c>
      <c r="M212" s="32">
        <v>4</v>
      </c>
      <c r="N212" s="27">
        <f t="shared" si="37"/>
        <v>82233.320000000007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v>1</v>
      </c>
      <c r="D213" s="45">
        <v>20558.330000000002</v>
      </c>
      <c r="E213" s="31">
        <f t="shared" si="32"/>
        <v>20558.330000000002</v>
      </c>
      <c r="F213" s="31">
        <f t="shared" si="31"/>
        <v>20558.330000000002</v>
      </c>
      <c r="G213" s="32"/>
      <c r="H213" s="27"/>
      <c r="I213" s="32">
        <f t="shared" si="33"/>
        <v>0</v>
      </c>
      <c r="J213" s="33">
        <f t="shared" si="34"/>
        <v>0</v>
      </c>
      <c r="K213" s="27">
        <f t="shared" si="35"/>
        <v>0</v>
      </c>
      <c r="L213" s="35">
        <f t="shared" si="36"/>
        <v>20558.330000000002</v>
      </c>
      <c r="M213" s="32">
        <f t="shared" si="30"/>
        <v>1</v>
      </c>
      <c r="N213" s="27">
        <f t="shared" si="37"/>
        <v>20558.330000000002</v>
      </c>
      <c r="Q213" s="9"/>
    </row>
    <row r="214" spans="1:17" x14ac:dyDescent="0.25">
      <c r="A214" s="30">
        <v>203</v>
      </c>
      <c r="B214" s="29" t="s">
        <v>225</v>
      </c>
      <c r="C214" s="30"/>
      <c r="D214" s="45">
        <v>0</v>
      </c>
      <c r="E214" s="31">
        <f t="shared" si="32"/>
        <v>0</v>
      </c>
      <c r="F214" s="31">
        <f t="shared" si="31"/>
        <v>0</v>
      </c>
      <c r="G214" s="32"/>
      <c r="H214" s="75"/>
      <c r="I214" s="32">
        <f t="shared" si="33"/>
        <v>0</v>
      </c>
      <c r="J214" s="33">
        <f t="shared" si="34"/>
        <v>0</v>
      </c>
      <c r="K214" s="27">
        <f t="shared" si="35"/>
        <v>0</v>
      </c>
      <c r="L214" s="35">
        <f t="shared" si="36"/>
        <v>0</v>
      </c>
      <c r="M214" s="32"/>
      <c r="N214" s="27">
        <f t="shared" si="37"/>
        <v>0</v>
      </c>
      <c r="Q214" s="9"/>
    </row>
    <row r="215" spans="1:17" s="65" customFormat="1" x14ac:dyDescent="0.25">
      <c r="A215" s="30">
        <v>204</v>
      </c>
      <c r="B215" s="74" t="s">
        <v>244</v>
      </c>
      <c r="C215" s="30"/>
      <c r="D215" s="45">
        <v>0</v>
      </c>
      <c r="E215" s="31">
        <f t="shared" si="32"/>
        <v>0</v>
      </c>
      <c r="F215" s="31">
        <f t="shared" si="31"/>
        <v>24666.666666666668</v>
      </c>
      <c r="G215" s="69">
        <v>6</v>
      </c>
      <c r="H215" s="75">
        <v>148000</v>
      </c>
      <c r="I215" s="32">
        <f t="shared" si="33"/>
        <v>24666.666666666668</v>
      </c>
      <c r="J215" s="33">
        <f t="shared" si="34"/>
        <v>0</v>
      </c>
      <c r="K215" s="27">
        <f t="shared" si="35"/>
        <v>0</v>
      </c>
      <c r="L215" s="35">
        <f t="shared" si="36"/>
        <v>24666.666666666668</v>
      </c>
      <c r="M215" s="28">
        <v>6</v>
      </c>
      <c r="N215" s="27">
        <f t="shared" si="37"/>
        <v>148000</v>
      </c>
      <c r="Q215" s="9"/>
    </row>
    <row r="216" spans="1:17" s="65" customFormat="1" x14ac:dyDescent="0.25">
      <c r="A216" s="30">
        <v>205</v>
      </c>
      <c r="B216" s="74" t="s">
        <v>245</v>
      </c>
      <c r="C216" s="30"/>
      <c r="D216" s="45">
        <v>0</v>
      </c>
      <c r="E216" s="31">
        <f t="shared" si="32"/>
        <v>0</v>
      </c>
      <c r="F216" s="31">
        <f t="shared" si="31"/>
        <v>25000</v>
      </c>
      <c r="G216" s="69">
        <v>6</v>
      </c>
      <c r="H216" s="75">
        <v>150000</v>
      </c>
      <c r="I216" s="32">
        <f t="shared" si="33"/>
        <v>25000</v>
      </c>
      <c r="J216" s="33">
        <f t="shared" si="34"/>
        <v>0</v>
      </c>
      <c r="K216" s="27">
        <f t="shared" si="35"/>
        <v>0</v>
      </c>
      <c r="L216" s="35">
        <f t="shared" si="36"/>
        <v>25000</v>
      </c>
      <c r="M216" s="28">
        <v>6</v>
      </c>
      <c r="N216" s="27">
        <f t="shared" si="37"/>
        <v>150000</v>
      </c>
      <c r="Q216" s="9"/>
    </row>
    <row r="217" spans="1:17" s="65" customFormat="1" x14ac:dyDescent="0.25">
      <c r="A217" s="30">
        <v>206</v>
      </c>
      <c r="B217" s="74" t="s">
        <v>246</v>
      </c>
      <c r="C217" s="30"/>
      <c r="D217" s="45">
        <v>0</v>
      </c>
      <c r="E217" s="31">
        <f t="shared" si="32"/>
        <v>0</v>
      </c>
      <c r="F217" s="31">
        <f t="shared" si="31"/>
        <v>39333.333333333336</v>
      </c>
      <c r="G217" s="69">
        <v>6</v>
      </c>
      <c r="H217" s="75">
        <v>236000</v>
      </c>
      <c r="I217" s="32">
        <f t="shared" si="33"/>
        <v>39333.333333333336</v>
      </c>
      <c r="J217" s="33">
        <f t="shared" si="34"/>
        <v>0</v>
      </c>
      <c r="K217" s="27">
        <f t="shared" si="35"/>
        <v>0</v>
      </c>
      <c r="L217" s="35">
        <f t="shared" si="36"/>
        <v>39333.333333333336</v>
      </c>
      <c r="M217" s="28">
        <v>6</v>
      </c>
      <c r="N217" s="27">
        <f t="shared" si="37"/>
        <v>236000</v>
      </c>
      <c r="Q217" s="9"/>
    </row>
    <row r="218" spans="1:17" ht="3.75" customHeight="1" x14ac:dyDescent="0.25">
      <c r="A218" s="40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Q218" s="55"/>
    </row>
    <row r="219" spans="1:17" ht="13.8" x14ac:dyDescent="0.25">
      <c r="A219" s="40"/>
      <c r="B219" s="70" t="s">
        <v>229</v>
      </c>
      <c r="C219" s="70"/>
      <c r="D219" s="71">
        <f>SUM(D13:D217)</f>
        <v>20764916.989824411</v>
      </c>
      <c r="E219" s="72"/>
      <c r="F219" s="72"/>
      <c r="G219" s="72"/>
      <c r="H219" s="73">
        <f>SUM(H13:H217)</f>
        <v>9915100</v>
      </c>
      <c r="I219" s="72"/>
      <c r="J219" s="72"/>
      <c r="K219" s="71">
        <f>SUM(K13:K218)</f>
        <v>7330773.8688437017</v>
      </c>
      <c r="L219" s="72"/>
      <c r="M219" s="72"/>
      <c r="N219" s="71">
        <f>SUM(N13:N218)</f>
        <v>23349243.12098071</v>
      </c>
      <c r="Q219" s="55"/>
    </row>
    <row r="220" spans="1:17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Q220" s="55"/>
    </row>
    <row r="221" spans="1:17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Q221" s="55"/>
    </row>
    <row r="222" spans="1:17" x14ac:dyDescent="0.25">
      <c r="A222" s="40"/>
      <c r="C222" s="66"/>
      <c r="D222" s="66"/>
      <c r="E222" s="66"/>
      <c r="F222" s="66"/>
      <c r="G222" s="68"/>
      <c r="H222" s="68"/>
      <c r="I222" s="66"/>
      <c r="J222" s="66"/>
      <c r="K222" s="66"/>
      <c r="L222" s="40"/>
      <c r="N222" s="40"/>
      <c r="Q222" s="55"/>
    </row>
    <row r="223" spans="1:17" x14ac:dyDescent="0.25">
      <c r="A223" s="40"/>
      <c r="C223" s="66"/>
      <c r="D223" s="66"/>
      <c r="E223" s="66"/>
      <c r="F223" s="66"/>
      <c r="G223" s="68"/>
      <c r="H223" s="68"/>
      <c r="I223" s="66"/>
      <c r="J223" s="66"/>
      <c r="K223" s="66"/>
      <c r="L223" s="40"/>
      <c r="N223" s="40"/>
      <c r="Q223" s="55"/>
    </row>
    <row r="224" spans="1:17" s="59" customFormat="1" x14ac:dyDescent="0.25">
      <c r="A224" s="40"/>
      <c r="C224" s="66"/>
      <c r="D224" s="66"/>
      <c r="E224" s="66"/>
      <c r="F224" s="66"/>
      <c r="G224" s="68"/>
      <c r="H224" s="68"/>
      <c r="I224" s="66"/>
      <c r="J224" s="66"/>
      <c r="K224" s="66"/>
      <c r="L224" s="40"/>
      <c r="N224" s="40"/>
      <c r="Q224" s="55"/>
    </row>
    <row r="225" spans="1:17" s="59" customFormat="1" x14ac:dyDescent="0.25">
      <c r="A225" s="40"/>
      <c r="B225" s="40"/>
      <c r="C225" s="40"/>
      <c r="D225" s="40"/>
      <c r="E225" s="40"/>
      <c r="F225" s="40"/>
      <c r="G225" s="40"/>
      <c r="H225" s="60"/>
      <c r="I225" s="40"/>
      <c r="J225" s="40"/>
      <c r="K225" s="40"/>
      <c r="L225" s="40"/>
      <c r="M225" s="40"/>
      <c r="N225" s="40"/>
      <c r="Q225" s="55"/>
    </row>
    <row r="226" spans="1:17" s="59" customFormat="1" x14ac:dyDescent="0.25">
      <c r="A226" s="40"/>
      <c r="B226" s="40"/>
      <c r="C226" s="40"/>
      <c r="D226" s="40"/>
      <c r="E226" s="40"/>
      <c r="F226" s="40"/>
      <c r="G226" s="40"/>
      <c r="H226" s="60"/>
      <c r="I226" s="40"/>
      <c r="J226" s="40"/>
      <c r="K226" s="40"/>
      <c r="L226" s="40"/>
      <c r="M226" s="40"/>
      <c r="N226" s="40"/>
      <c r="Q226" s="55"/>
    </row>
    <row r="227" spans="1:17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Q227" s="55"/>
    </row>
    <row r="228" spans="1:17" x14ac:dyDescent="0.25">
      <c r="A228" s="40"/>
      <c r="B228" s="40"/>
      <c r="C228" s="40"/>
      <c r="D228" s="41">
        <f>D219+H219</f>
        <v>30680016.989824411</v>
      </c>
      <c r="E228" s="40"/>
      <c r="F228" s="40"/>
      <c r="H228" s="41"/>
      <c r="I228" s="40"/>
      <c r="J228" s="40"/>
      <c r="K228" s="41"/>
      <c r="L228" s="40"/>
      <c r="M228" s="40"/>
      <c r="N228" s="40"/>
      <c r="Q228" s="55"/>
    </row>
    <row r="229" spans="1:17" x14ac:dyDescent="0.25">
      <c r="D229" s="41">
        <f>K219+N219</f>
        <v>30680016.989824411</v>
      </c>
      <c r="I229" s="15"/>
      <c r="J229" s="15"/>
      <c r="K229" s="15"/>
      <c r="L229" s="15"/>
      <c r="M229" s="15"/>
      <c r="N229" s="16"/>
      <c r="O229" s="16"/>
      <c r="P229" s="16"/>
      <c r="Q229" s="15"/>
    </row>
    <row r="230" spans="1:17" x14ac:dyDescent="0.25">
      <c r="I230" s="15"/>
      <c r="J230" s="15"/>
      <c r="K230" s="15"/>
      <c r="L230" s="15"/>
      <c r="M230" s="15"/>
      <c r="N230" s="15"/>
      <c r="O230" s="16"/>
      <c r="P230" s="16"/>
      <c r="Q230" s="16"/>
    </row>
    <row r="231" spans="1:17" x14ac:dyDescent="0.25">
      <c r="I231" s="16"/>
      <c r="J231" s="16"/>
      <c r="K231" s="16"/>
      <c r="L231" s="16"/>
      <c r="M231" s="16"/>
      <c r="N231" s="16"/>
      <c r="O231" s="16"/>
      <c r="P231" s="16"/>
      <c r="Q231" s="16"/>
    </row>
    <row r="232" spans="1:17" x14ac:dyDescent="0.25"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x14ac:dyDescent="0.25"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x14ac:dyDescent="0.25"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x14ac:dyDescent="0.25">
      <c r="I235" s="16"/>
      <c r="J235" s="17"/>
      <c r="K235" s="16"/>
      <c r="L235" s="16"/>
      <c r="M235" s="16"/>
      <c r="N235" s="16"/>
      <c r="O235" s="16"/>
      <c r="P235" s="16"/>
      <c r="Q235" s="16"/>
    </row>
    <row r="236" spans="1:17" x14ac:dyDescent="0.25">
      <c r="I236" s="16"/>
      <c r="J236" s="18"/>
      <c r="K236" s="16"/>
      <c r="L236" s="16"/>
      <c r="M236" s="16"/>
      <c r="N236" s="16"/>
      <c r="O236" s="16"/>
      <c r="P236" s="16"/>
      <c r="Q236" s="16"/>
    </row>
    <row r="237" spans="1:17" x14ac:dyDescent="0.25">
      <c r="I237" s="16"/>
      <c r="J237" s="16"/>
      <c r="K237" s="16"/>
      <c r="L237" s="16"/>
      <c r="M237" s="16"/>
      <c r="N237" s="16"/>
      <c r="O237" s="16"/>
      <c r="P237" s="16"/>
      <c r="Q237" s="16"/>
    </row>
    <row r="238" spans="1:17" x14ac:dyDescent="0.25">
      <c r="I238" s="16"/>
      <c r="J238" s="19"/>
      <c r="K238" s="16"/>
      <c r="L238" s="16"/>
      <c r="M238" s="16"/>
      <c r="N238" s="16"/>
      <c r="O238" s="16"/>
      <c r="P238" s="16"/>
      <c r="Q238" s="16"/>
    </row>
    <row r="239" spans="1:17" x14ac:dyDescent="0.25">
      <c r="I239" s="16"/>
      <c r="J239" s="16"/>
      <c r="K239" s="16"/>
      <c r="L239" s="16"/>
      <c r="M239" s="16"/>
      <c r="N239" s="16"/>
      <c r="O239" s="16"/>
      <c r="P239" s="16"/>
      <c r="Q239" s="16"/>
    </row>
    <row r="240" spans="1:17" x14ac:dyDescent="0.25"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9:17" x14ac:dyDescent="0.25"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9:17" x14ac:dyDescent="0.25"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9:17" x14ac:dyDescent="0.25"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9:17" x14ac:dyDescent="0.25">
      <c r="I244" s="16"/>
      <c r="J244" s="20"/>
      <c r="K244" s="16"/>
      <c r="L244" s="15"/>
      <c r="M244" s="21"/>
      <c r="N244" s="15"/>
      <c r="O244" s="21"/>
      <c r="P244" s="22"/>
      <c r="Q244" s="16"/>
    </row>
    <row r="245" spans="9:17" x14ac:dyDescent="0.25">
      <c r="I245" s="16"/>
      <c r="J245" s="16"/>
      <c r="K245" s="16"/>
      <c r="L245" s="16"/>
      <c r="M245" s="16"/>
      <c r="N245" s="16"/>
      <c r="O245" s="16"/>
      <c r="P245" s="16"/>
      <c r="Q245" s="16"/>
    </row>
    <row r="246" spans="9:17" x14ac:dyDescent="0.25"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9:17" x14ac:dyDescent="0.25"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9:17" x14ac:dyDescent="0.25"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9:17" x14ac:dyDescent="0.25">
      <c r="I249" s="16"/>
      <c r="J249" s="16"/>
      <c r="K249" s="17"/>
      <c r="L249" s="16"/>
      <c r="M249" s="16"/>
      <c r="N249" s="16"/>
      <c r="O249" s="16"/>
      <c r="P249" s="16"/>
      <c r="Q249" s="16"/>
    </row>
  </sheetData>
  <autoFilter ref="A11:N214" xr:uid="{00000000-0009-0000-0000-000003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</autoFilter>
  <mergeCells count="13">
    <mergeCell ref="M11:N11"/>
    <mergeCell ref="A10:E10"/>
    <mergeCell ref="A11:A12"/>
    <mergeCell ref="B11:B12"/>
    <mergeCell ref="C11:D11"/>
    <mergeCell ref="G11:I11"/>
    <mergeCell ref="J11:L11"/>
    <mergeCell ref="A9:N9"/>
    <mergeCell ref="A2:N2"/>
    <mergeCell ref="A3:N3"/>
    <mergeCell ref="A4:N4"/>
    <mergeCell ref="A7:N7"/>
    <mergeCell ref="A8:N8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50"/>
  <sheetViews>
    <sheetView topLeftCell="A209" zoomScale="98" zoomScaleNormal="98" workbookViewId="0">
      <selection activeCell="N219" sqref="N219"/>
    </sheetView>
  </sheetViews>
  <sheetFormatPr defaultColWidth="9.109375" defaultRowHeight="13.2" x14ac:dyDescent="0.25"/>
  <cols>
    <col min="1" max="1" width="5.109375" style="63" customWidth="1"/>
    <col min="2" max="2" width="26.109375" style="63" customWidth="1"/>
    <col min="3" max="3" width="8" style="63" customWidth="1"/>
    <col min="4" max="4" width="11.5546875" style="63" customWidth="1"/>
    <col min="5" max="5" width="6.6640625" style="63" hidden="1" customWidth="1"/>
    <col min="6" max="6" width="7.44140625" style="63" hidden="1" customWidth="1"/>
    <col min="7" max="7" width="8" style="63" customWidth="1"/>
    <col min="8" max="8" width="12" style="63" customWidth="1"/>
    <col min="9" max="9" width="9.88671875" style="63" hidden="1" customWidth="1"/>
    <col min="10" max="10" width="8" style="63" customWidth="1"/>
    <col min="11" max="11" width="12.33203125" style="63" customWidth="1"/>
    <col min="12" max="12" width="7" style="63" hidden="1" customWidth="1"/>
    <col min="13" max="13" width="8" style="63" customWidth="1"/>
    <col min="14" max="14" width="15" style="63" customWidth="1"/>
    <col min="15" max="15" width="9.109375" style="63"/>
    <col min="16" max="16" width="13.6640625" style="63" bestFit="1" customWidth="1"/>
    <col min="17" max="17" width="23.88671875" style="63" bestFit="1" customWidth="1"/>
    <col min="18" max="16384" width="9.109375" style="63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61"/>
    </row>
    <row r="6" spans="1:19" ht="4.5" customHeight="1" x14ac:dyDescent="0.25">
      <c r="A6" s="61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247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62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f>'MARET 2024'!M13</f>
        <v>5</v>
      </c>
      <c r="D13" s="45">
        <f>'MARET 2024'!N13</f>
        <v>55000</v>
      </c>
      <c r="E13" s="31">
        <f>IF(C13&gt;0,D13/C13,0)</f>
        <v>11000</v>
      </c>
      <c r="F13" s="31">
        <f t="shared" ref="F13:F14" si="0">IF(C13&gt;0,E13,I13)</f>
        <v>11000</v>
      </c>
      <c r="G13" s="32"/>
      <c r="H13" s="27"/>
      <c r="I13" s="32">
        <f>IF(G13&gt;0,H13/G13,0)</f>
        <v>0</v>
      </c>
      <c r="J13" s="33">
        <f>C13+G13-M13</f>
        <v>0</v>
      </c>
      <c r="K13" s="27">
        <f>J13*L13</f>
        <v>0</v>
      </c>
      <c r="L13" s="35">
        <f>IF(G13&gt;0,(D13+H13)/(C13+G13),F13)</f>
        <v>11000</v>
      </c>
      <c r="M13" s="32">
        <v>5</v>
      </c>
      <c r="N13" s="27">
        <f>M13*L13</f>
        <v>55000</v>
      </c>
      <c r="Q13" s="9"/>
    </row>
    <row r="14" spans="1:19" ht="15" customHeight="1" x14ac:dyDescent="0.25">
      <c r="A14" s="28">
        <v>2</v>
      </c>
      <c r="B14" s="29" t="s">
        <v>3</v>
      </c>
      <c r="C14" s="30">
        <f>'MARET 2024'!M14</f>
        <v>0</v>
      </c>
      <c r="D14" s="45">
        <f>'MARET 2024'!N14</f>
        <v>0</v>
      </c>
      <c r="E14" s="31">
        <f t="shared" ref="E14:E77" si="1">IF(C14&gt;0,D14/C14,0)</f>
        <v>0</v>
      </c>
      <c r="F14" s="31">
        <f t="shared" ref="F14:F77" si="2">IF(C14&gt;0,E14,I14)</f>
        <v>2708.3333333333335</v>
      </c>
      <c r="G14" s="36">
        <v>48</v>
      </c>
      <c r="H14" s="27">
        <v>130000</v>
      </c>
      <c r="I14" s="32">
        <f t="shared" ref="I14:I77" si="3">IF(G14&gt;0,H14/G14,0)</f>
        <v>2708.3333333333335</v>
      </c>
      <c r="J14" s="33">
        <f t="shared" ref="J14:J77" si="4">C14+G14-M14</f>
        <v>27</v>
      </c>
      <c r="K14" s="27">
        <f t="shared" ref="K14:K77" si="5">J14*L14</f>
        <v>73125</v>
      </c>
      <c r="L14" s="35">
        <f t="shared" ref="L14:L77" si="6">IF(G14&gt;0,(D14+H14)/(C14+G14),F14)</f>
        <v>2708.3333333333335</v>
      </c>
      <c r="M14" s="32">
        <v>21</v>
      </c>
      <c r="N14" s="27">
        <f t="shared" ref="N14:N77" si="7">M14*L14</f>
        <v>56875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f>'MARET 2024'!M15</f>
        <v>0</v>
      </c>
      <c r="D15" s="45">
        <f>'MARET 2024'!N15</f>
        <v>0</v>
      </c>
      <c r="E15" s="31">
        <f t="shared" si="1"/>
        <v>0</v>
      </c>
      <c r="F15" s="31">
        <f t="shared" si="2"/>
        <v>0</v>
      </c>
      <c r="G15" s="32"/>
      <c r="H15" s="27" t="s">
        <v>243</v>
      </c>
      <c r="I15" s="32">
        <f t="shared" si="3"/>
        <v>0</v>
      </c>
      <c r="J15" s="33">
        <f t="shared" si="4"/>
        <v>0</v>
      </c>
      <c r="K15" s="27">
        <f t="shared" si="5"/>
        <v>0</v>
      </c>
      <c r="L15" s="35">
        <f t="shared" si="6"/>
        <v>0</v>
      </c>
      <c r="M15" s="32">
        <v>0</v>
      </c>
      <c r="N15" s="27">
        <f t="shared" si="7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f>'MARET 2024'!M16</f>
        <v>10</v>
      </c>
      <c r="D16" s="45">
        <f>'MARET 2024'!N16</f>
        <v>253333.52941176473</v>
      </c>
      <c r="E16" s="31">
        <f t="shared" si="1"/>
        <v>25333.352941176472</v>
      </c>
      <c r="F16" s="31">
        <f t="shared" si="2"/>
        <v>25333.352941176472</v>
      </c>
      <c r="G16" s="32"/>
      <c r="H16" s="27"/>
      <c r="I16" s="32">
        <f t="shared" si="3"/>
        <v>0</v>
      </c>
      <c r="J16" s="33">
        <f t="shared" si="4"/>
        <v>3</v>
      </c>
      <c r="K16" s="27">
        <f t="shared" si="5"/>
        <v>76000.058823529413</v>
      </c>
      <c r="L16" s="35">
        <f t="shared" si="6"/>
        <v>25333.352941176472</v>
      </c>
      <c r="M16" s="32">
        <v>7</v>
      </c>
      <c r="N16" s="27">
        <f>M16*L16</f>
        <v>177333.4705882353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f>'MARET 2024'!M17</f>
        <v>3</v>
      </c>
      <c r="D17" s="45">
        <f>'MARET 2024'!N17</f>
        <v>30000</v>
      </c>
      <c r="E17" s="31">
        <f t="shared" si="1"/>
        <v>10000</v>
      </c>
      <c r="F17" s="31">
        <f t="shared" si="2"/>
        <v>10000</v>
      </c>
      <c r="G17" s="32"/>
      <c r="H17" s="27"/>
      <c r="I17" s="32">
        <f t="shared" si="3"/>
        <v>0</v>
      </c>
      <c r="J17" s="33">
        <f t="shared" si="4"/>
        <v>1</v>
      </c>
      <c r="K17" s="27">
        <f t="shared" si="5"/>
        <v>10000</v>
      </c>
      <c r="L17" s="35">
        <f t="shared" si="6"/>
        <v>10000</v>
      </c>
      <c r="M17" s="32">
        <v>2</v>
      </c>
      <c r="N17" s="27">
        <f t="shared" si="7"/>
        <v>20000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f>'MARET 2024'!M18</f>
        <v>81</v>
      </c>
      <c r="D18" s="45">
        <f>'MARET 2024'!N18</f>
        <v>433639.41573033703</v>
      </c>
      <c r="E18" s="31">
        <f t="shared" si="1"/>
        <v>5353.5730337078649</v>
      </c>
      <c r="F18" s="31">
        <f t="shared" si="2"/>
        <v>5353.5730337078649</v>
      </c>
      <c r="G18" s="32"/>
      <c r="H18" s="27"/>
      <c r="I18" s="32">
        <f t="shared" si="3"/>
        <v>0</v>
      </c>
      <c r="J18" s="33">
        <f t="shared" si="4"/>
        <v>3</v>
      </c>
      <c r="K18" s="27">
        <f t="shared" si="5"/>
        <v>16060.719101123595</v>
      </c>
      <c r="L18" s="35">
        <f t="shared" si="6"/>
        <v>5353.5730337078649</v>
      </c>
      <c r="M18" s="32">
        <v>78</v>
      </c>
      <c r="N18" s="27">
        <f t="shared" si="7"/>
        <v>417578.69662921346</v>
      </c>
      <c r="Q18" s="81"/>
    </row>
    <row r="19" spans="1:17" ht="15" customHeight="1" x14ac:dyDescent="0.25">
      <c r="A19" s="28">
        <v>7</v>
      </c>
      <c r="B19" s="29" t="s">
        <v>8</v>
      </c>
      <c r="C19" s="30">
        <f>'MARET 2024'!M19</f>
        <v>7</v>
      </c>
      <c r="D19" s="45">
        <f>'MARET 2024'!N19</f>
        <v>6027.7777777777774</v>
      </c>
      <c r="E19" s="31">
        <f t="shared" si="1"/>
        <v>861.11111111111109</v>
      </c>
      <c r="F19" s="31">
        <f t="shared" si="2"/>
        <v>861.11111111111109</v>
      </c>
      <c r="G19" s="32"/>
      <c r="H19" s="27"/>
      <c r="I19" s="32">
        <f t="shared" si="3"/>
        <v>0</v>
      </c>
      <c r="J19" s="33">
        <f t="shared" si="4"/>
        <v>7</v>
      </c>
      <c r="K19" s="27">
        <f t="shared" si="5"/>
        <v>6027.7777777777774</v>
      </c>
      <c r="L19" s="35">
        <f t="shared" si="6"/>
        <v>861.11111111111109</v>
      </c>
      <c r="M19" s="32">
        <v>0</v>
      </c>
      <c r="N19" s="27">
        <f t="shared" si="7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f>'MARET 2024'!M20</f>
        <v>44</v>
      </c>
      <c r="D20" s="45">
        <f>'MARET 2024'!N20</f>
        <v>80666.698550724628</v>
      </c>
      <c r="E20" s="31">
        <f t="shared" si="1"/>
        <v>1833.3340579710143</v>
      </c>
      <c r="F20" s="31">
        <f t="shared" si="2"/>
        <v>1833.3340579710143</v>
      </c>
      <c r="G20" s="32"/>
      <c r="H20" s="27"/>
      <c r="I20" s="32">
        <f t="shared" si="3"/>
        <v>0</v>
      </c>
      <c r="J20" s="33">
        <f t="shared" si="4"/>
        <v>38</v>
      </c>
      <c r="K20" s="27">
        <f t="shared" si="5"/>
        <v>69666.69420289855</v>
      </c>
      <c r="L20" s="35">
        <f t="shared" si="6"/>
        <v>1833.3340579710143</v>
      </c>
      <c r="M20" s="32">
        <v>6</v>
      </c>
      <c r="N20" s="27">
        <f t="shared" si="7"/>
        <v>11000.004347826085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f>'MARET 2024'!M21</f>
        <v>3</v>
      </c>
      <c r="D21" s="45">
        <f>'MARET 2024'!N21</f>
        <v>5047.0555555555557</v>
      </c>
      <c r="E21" s="31">
        <f t="shared" si="1"/>
        <v>1682.351851851852</v>
      </c>
      <c r="F21" s="31">
        <f t="shared" si="2"/>
        <v>1682.351851851852</v>
      </c>
      <c r="G21" s="32"/>
      <c r="H21" s="27"/>
      <c r="I21" s="32">
        <f t="shared" si="3"/>
        <v>0</v>
      </c>
      <c r="J21" s="33">
        <f t="shared" si="4"/>
        <v>3</v>
      </c>
      <c r="K21" s="27">
        <f t="shared" si="5"/>
        <v>5047.0555555555557</v>
      </c>
      <c r="L21" s="35">
        <f t="shared" si="6"/>
        <v>1682.351851851852</v>
      </c>
      <c r="M21" s="32">
        <v>0</v>
      </c>
      <c r="N21" s="27">
        <f t="shared" si="7"/>
        <v>0</v>
      </c>
      <c r="Q21" s="9"/>
    </row>
    <row r="22" spans="1:17" ht="15" customHeight="1" x14ac:dyDescent="0.25">
      <c r="A22" s="28">
        <v>10</v>
      </c>
      <c r="B22" s="29" t="s">
        <v>11</v>
      </c>
      <c r="C22" s="30">
        <f>'MARET 2024'!M22</f>
        <v>1</v>
      </c>
      <c r="D22" s="45">
        <f>'MARET 2024'!N22</f>
        <v>6500</v>
      </c>
      <c r="E22" s="31">
        <f t="shared" si="1"/>
        <v>6500</v>
      </c>
      <c r="F22" s="31">
        <f t="shared" si="2"/>
        <v>6500</v>
      </c>
      <c r="G22" s="32"/>
      <c r="H22" s="27"/>
      <c r="I22" s="32">
        <f t="shared" si="3"/>
        <v>0</v>
      </c>
      <c r="J22" s="33">
        <f t="shared" si="4"/>
        <v>1</v>
      </c>
      <c r="K22" s="27">
        <f t="shared" si="5"/>
        <v>6500</v>
      </c>
      <c r="L22" s="35">
        <f t="shared" si="6"/>
        <v>6500</v>
      </c>
      <c r="M22" s="32">
        <v>0</v>
      </c>
      <c r="N22" s="27">
        <f t="shared" si="7"/>
        <v>0</v>
      </c>
      <c r="Q22" s="9"/>
    </row>
    <row r="23" spans="1:17" ht="15" customHeight="1" x14ac:dyDescent="0.25">
      <c r="A23" s="28">
        <v>11</v>
      </c>
      <c r="B23" s="29" t="s">
        <v>12</v>
      </c>
      <c r="C23" s="30">
        <f>'MARET 2024'!M23</f>
        <v>3</v>
      </c>
      <c r="D23" s="45">
        <f>'MARET 2024'!N23</f>
        <v>54000</v>
      </c>
      <c r="E23" s="31">
        <f t="shared" si="1"/>
        <v>18000</v>
      </c>
      <c r="F23" s="31">
        <f t="shared" si="2"/>
        <v>18000</v>
      </c>
      <c r="G23" s="32"/>
      <c r="H23" s="27"/>
      <c r="I23" s="32">
        <f t="shared" si="3"/>
        <v>0</v>
      </c>
      <c r="J23" s="33">
        <f t="shared" si="4"/>
        <v>0</v>
      </c>
      <c r="K23" s="27">
        <f t="shared" si="5"/>
        <v>0</v>
      </c>
      <c r="L23" s="35">
        <f t="shared" si="6"/>
        <v>18000</v>
      </c>
      <c r="M23" s="32">
        <v>3</v>
      </c>
      <c r="N23" s="27">
        <f t="shared" si="7"/>
        <v>54000</v>
      </c>
      <c r="Q23" s="9"/>
    </row>
    <row r="24" spans="1:17" ht="15" customHeight="1" x14ac:dyDescent="0.25">
      <c r="A24" s="28">
        <v>12</v>
      </c>
      <c r="B24" s="29" t="s">
        <v>13</v>
      </c>
      <c r="C24" s="30">
        <f>'MARET 2024'!M24</f>
        <v>0</v>
      </c>
      <c r="D24" s="45">
        <f>'MARET 2024'!N24</f>
        <v>0</v>
      </c>
      <c r="E24" s="31">
        <f t="shared" si="1"/>
        <v>0</v>
      </c>
      <c r="F24" s="31">
        <f t="shared" si="2"/>
        <v>0</v>
      </c>
      <c r="G24" s="32"/>
      <c r="H24" s="27"/>
      <c r="I24" s="32">
        <f t="shared" si="3"/>
        <v>0</v>
      </c>
      <c r="J24" s="33">
        <f t="shared" si="4"/>
        <v>0</v>
      </c>
      <c r="K24" s="27">
        <f t="shared" si="5"/>
        <v>0</v>
      </c>
      <c r="L24" s="35">
        <f t="shared" si="6"/>
        <v>0</v>
      </c>
      <c r="M24" s="32">
        <v>0</v>
      </c>
      <c r="N24" s="27">
        <f t="shared" si="7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f>'MARET 2024'!M25</f>
        <v>4</v>
      </c>
      <c r="D25" s="45">
        <f>'MARET 2024'!N25</f>
        <v>72000</v>
      </c>
      <c r="E25" s="31">
        <f t="shared" si="1"/>
        <v>18000</v>
      </c>
      <c r="F25" s="31">
        <f t="shared" si="2"/>
        <v>18000</v>
      </c>
      <c r="G25" s="32"/>
      <c r="H25" s="27"/>
      <c r="I25" s="32">
        <f t="shared" si="3"/>
        <v>0</v>
      </c>
      <c r="J25" s="33">
        <f t="shared" si="4"/>
        <v>0</v>
      </c>
      <c r="K25" s="27">
        <f t="shared" si="5"/>
        <v>0</v>
      </c>
      <c r="L25" s="35">
        <f t="shared" si="6"/>
        <v>18000</v>
      </c>
      <c r="M25" s="32">
        <v>4</v>
      </c>
      <c r="N25" s="27">
        <f t="shared" si="7"/>
        <v>72000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f>'MARET 2024'!M26</f>
        <v>4</v>
      </c>
      <c r="D26" s="45">
        <f>'MARET 2024'!N26</f>
        <v>72000</v>
      </c>
      <c r="E26" s="31">
        <f t="shared" si="1"/>
        <v>18000</v>
      </c>
      <c r="F26" s="31">
        <f t="shared" si="2"/>
        <v>18000</v>
      </c>
      <c r="G26" s="32"/>
      <c r="H26" s="27"/>
      <c r="I26" s="32">
        <f t="shared" si="3"/>
        <v>0</v>
      </c>
      <c r="J26" s="33">
        <f t="shared" si="4"/>
        <v>0</v>
      </c>
      <c r="K26" s="27">
        <f t="shared" si="5"/>
        <v>0</v>
      </c>
      <c r="L26" s="35">
        <f t="shared" si="6"/>
        <v>18000</v>
      </c>
      <c r="M26" s="32">
        <v>4</v>
      </c>
      <c r="N26" s="27">
        <f t="shared" si="7"/>
        <v>72000</v>
      </c>
      <c r="Q26" s="9"/>
    </row>
    <row r="27" spans="1:17" ht="15" customHeight="1" x14ac:dyDescent="0.25">
      <c r="A27" s="28">
        <v>15</v>
      </c>
      <c r="B27" s="29" t="s">
        <v>16</v>
      </c>
      <c r="C27" s="30">
        <f>'MARET 2024'!M27</f>
        <v>4</v>
      </c>
      <c r="D27" s="45">
        <f>'MARET 2024'!N27</f>
        <v>72000</v>
      </c>
      <c r="E27" s="31">
        <f t="shared" si="1"/>
        <v>18000</v>
      </c>
      <c r="F27" s="31">
        <f t="shared" si="2"/>
        <v>18000</v>
      </c>
      <c r="G27" s="32"/>
      <c r="H27" s="27"/>
      <c r="I27" s="32">
        <f t="shared" si="3"/>
        <v>0</v>
      </c>
      <c r="J27" s="33">
        <f t="shared" si="4"/>
        <v>0</v>
      </c>
      <c r="K27" s="27">
        <f t="shared" si="5"/>
        <v>0</v>
      </c>
      <c r="L27" s="35">
        <f t="shared" si="6"/>
        <v>18000</v>
      </c>
      <c r="M27" s="32">
        <v>4</v>
      </c>
      <c r="N27" s="27">
        <f t="shared" si="7"/>
        <v>72000</v>
      </c>
      <c r="Q27" s="9"/>
    </row>
    <row r="28" spans="1:17" ht="15" customHeight="1" x14ac:dyDescent="0.25">
      <c r="A28" s="28">
        <v>16</v>
      </c>
      <c r="B28" s="29" t="s">
        <v>17</v>
      </c>
      <c r="C28" s="30">
        <f>'MARET 2024'!M28</f>
        <v>5</v>
      </c>
      <c r="D28" s="45">
        <f>'MARET 2024'!N28</f>
        <v>38214.25</v>
      </c>
      <c r="E28" s="31">
        <f t="shared" si="1"/>
        <v>7642.85</v>
      </c>
      <c r="F28" s="31">
        <f t="shared" si="2"/>
        <v>7642.85</v>
      </c>
      <c r="G28" s="32"/>
      <c r="H28" s="27"/>
      <c r="I28" s="32">
        <f t="shared" si="3"/>
        <v>0</v>
      </c>
      <c r="J28" s="33">
        <f t="shared" si="4"/>
        <v>5</v>
      </c>
      <c r="K28" s="27">
        <f t="shared" si="5"/>
        <v>38214.25</v>
      </c>
      <c r="L28" s="35">
        <f t="shared" si="6"/>
        <v>7642.85</v>
      </c>
      <c r="M28" s="32">
        <v>0</v>
      </c>
      <c r="N28" s="27">
        <f t="shared" si="7"/>
        <v>0</v>
      </c>
      <c r="Q28" s="9"/>
    </row>
    <row r="29" spans="1:17" ht="15" customHeight="1" x14ac:dyDescent="0.25">
      <c r="A29" s="28">
        <v>17</v>
      </c>
      <c r="B29" s="29" t="s">
        <v>18</v>
      </c>
      <c r="C29" s="30">
        <f>'MARET 2024'!M29</f>
        <v>26</v>
      </c>
      <c r="D29" s="45">
        <f>'MARET 2024'!N29</f>
        <v>210779.31034482759</v>
      </c>
      <c r="E29" s="31">
        <f t="shared" si="1"/>
        <v>8106.8965517241386</v>
      </c>
      <c r="F29" s="31">
        <f t="shared" si="2"/>
        <v>8106.8965517241386</v>
      </c>
      <c r="G29" s="32"/>
      <c r="H29" s="27"/>
      <c r="I29" s="32">
        <f t="shared" si="3"/>
        <v>0</v>
      </c>
      <c r="J29" s="33">
        <f t="shared" si="4"/>
        <v>4</v>
      </c>
      <c r="K29" s="27">
        <f t="shared" si="5"/>
        <v>32427.586206896554</v>
      </c>
      <c r="L29" s="35">
        <f t="shared" si="6"/>
        <v>8106.8965517241386</v>
      </c>
      <c r="M29" s="32">
        <v>22</v>
      </c>
      <c r="N29" s="27">
        <f t="shared" si="7"/>
        <v>178351.72413793104</v>
      </c>
      <c r="Q29" s="9"/>
    </row>
    <row r="30" spans="1:17" ht="15" customHeight="1" x14ac:dyDescent="0.25">
      <c r="A30" s="28">
        <v>18</v>
      </c>
      <c r="B30" s="29" t="s">
        <v>19</v>
      </c>
      <c r="C30" s="30">
        <f>'MARET 2024'!M30</f>
        <v>24</v>
      </c>
      <c r="D30" s="45">
        <f>'MARET 2024'!N30</f>
        <v>90375.42857142858</v>
      </c>
      <c r="E30" s="31">
        <f t="shared" si="1"/>
        <v>3765.6428571428573</v>
      </c>
      <c r="F30" s="31">
        <f t="shared" si="2"/>
        <v>3765.6428571428573</v>
      </c>
      <c r="G30" s="32"/>
      <c r="H30" s="27"/>
      <c r="I30" s="32">
        <f t="shared" si="3"/>
        <v>0</v>
      </c>
      <c r="J30" s="33">
        <f t="shared" si="4"/>
        <v>0</v>
      </c>
      <c r="K30" s="27">
        <f t="shared" si="5"/>
        <v>0</v>
      </c>
      <c r="L30" s="35">
        <f t="shared" si="6"/>
        <v>3765.6428571428573</v>
      </c>
      <c r="M30" s="32">
        <v>24</v>
      </c>
      <c r="N30" s="27">
        <f t="shared" si="7"/>
        <v>90375.42857142858</v>
      </c>
      <c r="Q30" s="9"/>
    </row>
    <row r="31" spans="1:17" ht="15" customHeight="1" x14ac:dyDescent="0.25">
      <c r="A31" s="28">
        <v>19</v>
      </c>
      <c r="B31" s="29" t="s">
        <v>20</v>
      </c>
      <c r="C31" s="30">
        <f>'MARET 2024'!M31</f>
        <v>0</v>
      </c>
      <c r="D31" s="45">
        <f>'MARET 2024'!N31</f>
        <v>0</v>
      </c>
      <c r="E31" s="31">
        <f t="shared" si="1"/>
        <v>0</v>
      </c>
      <c r="F31" s="31">
        <f t="shared" si="2"/>
        <v>0</v>
      </c>
      <c r="G31" s="32"/>
      <c r="H31" s="27"/>
      <c r="I31" s="32">
        <f t="shared" si="3"/>
        <v>0</v>
      </c>
      <c r="J31" s="33">
        <f t="shared" si="4"/>
        <v>0</v>
      </c>
      <c r="K31" s="27">
        <f t="shared" si="5"/>
        <v>0</v>
      </c>
      <c r="L31" s="35">
        <f t="shared" si="6"/>
        <v>0</v>
      </c>
      <c r="M31" s="32">
        <v>0</v>
      </c>
      <c r="N31" s="27">
        <f t="shared" si="7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f>'MARET 2024'!M32</f>
        <v>1</v>
      </c>
      <c r="D32" s="45">
        <f>'MARET 2024'!N32</f>
        <v>1683.25</v>
      </c>
      <c r="E32" s="31">
        <f t="shared" si="1"/>
        <v>1683.25</v>
      </c>
      <c r="F32" s="31">
        <f t="shared" si="2"/>
        <v>1683.25</v>
      </c>
      <c r="G32" s="32"/>
      <c r="H32" s="27"/>
      <c r="I32" s="32">
        <f t="shared" si="3"/>
        <v>0</v>
      </c>
      <c r="J32" s="33">
        <f t="shared" si="4"/>
        <v>1</v>
      </c>
      <c r="K32" s="27">
        <f t="shared" si="5"/>
        <v>1683.25</v>
      </c>
      <c r="L32" s="35">
        <f t="shared" si="6"/>
        <v>1683.25</v>
      </c>
      <c r="M32" s="32">
        <v>0</v>
      </c>
      <c r="N32" s="27">
        <f t="shared" si="7"/>
        <v>0</v>
      </c>
      <c r="Q32" s="9"/>
    </row>
    <row r="33" spans="1:17" ht="15" customHeight="1" x14ac:dyDescent="0.25">
      <c r="A33" s="28">
        <v>21</v>
      </c>
      <c r="B33" s="29" t="s">
        <v>22</v>
      </c>
      <c r="C33" s="30">
        <f>'MARET 2024'!M33</f>
        <v>4</v>
      </c>
      <c r="D33" s="45">
        <f>'MARET 2024'!N33</f>
        <v>36000</v>
      </c>
      <c r="E33" s="31">
        <f t="shared" si="1"/>
        <v>9000</v>
      </c>
      <c r="F33" s="31">
        <f t="shared" si="2"/>
        <v>9000</v>
      </c>
      <c r="G33" s="32"/>
      <c r="H33" s="27"/>
      <c r="I33" s="32">
        <f t="shared" si="3"/>
        <v>0</v>
      </c>
      <c r="J33" s="33">
        <f t="shared" si="4"/>
        <v>1</v>
      </c>
      <c r="K33" s="27">
        <f t="shared" si="5"/>
        <v>9000</v>
      </c>
      <c r="L33" s="35">
        <f t="shared" si="6"/>
        <v>9000</v>
      </c>
      <c r="M33" s="32">
        <v>3</v>
      </c>
      <c r="N33" s="27">
        <f t="shared" si="7"/>
        <v>27000</v>
      </c>
      <c r="Q33" s="9"/>
    </row>
    <row r="34" spans="1:17" ht="15" customHeight="1" x14ac:dyDescent="0.25">
      <c r="A34" s="28">
        <v>22</v>
      </c>
      <c r="B34" s="29" t="s">
        <v>23</v>
      </c>
      <c r="C34" s="30">
        <f>'MARET 2024'!M34</f>
        <v>0</v>
      </c>
      <c r="D34" s="45">
        <f>'MARET 2024'!N34</f>
        <v>0</v>
      </c>
      <c r="E34" s="31">
        <f t="shared" si="1"/>
        <v>0</v>
      </c>
      <c r="F34" s="31">
        <f t="shared" si="2"/>
        <v>0</v>
      </c>
      <c r="G34" s="32"/>
      <c r="H34" s="27"/>
      <c r="I34" s="32">
        <f t="shared" si="3"/>
        <v>0</v>
      </c>
      <c r="J34" s="33">
        <f t="shared" si="4"/>
        <v>0</v>
      </c>
      <c r="K34" s="27">
        <f t="shared" si="5"/>
        <v>0</v>
      </c>
      <c r="L34" s="35">
        <f t="shared" si="6"/>
        <v>0</v>
      </c>
      <c r="M34" s="32">
        <v>0</v>
      </c>
      <c r="N34" s="27">
        <f t="shared" si="7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>
        <f>'MARET 2024'!M35</f>
        <v>12</v>
      </c>
      <c r="D35" s="45">
        <f>'MARET 2024'!N35</f>
        <v>100000</v>
      </c>
      <c r="E35" s="31">
        <f t="shared" si="1"/>
        <v>8333.3333333333339</v>
      </c>
      <c r="F35" s="31">
        <f t="shared" si="2"/>
        <v>8333.3333333333339</v>
      </c>
      <c r="G35" s="32"/>
      <c r="H35" s="27"/>
      <c r="I35" s="32">
        <f t="shared" si="3"/>
        <v>0</v>
      </c>
      <c r="J35" s="33">
        <f t="shared" si="4"/>
        <v>0</v>
      </c>
      <c r="K35" s="27">
        <f t="shared" si="5"/>
        <v>0</v>
      </c>
      <c r="L35" s="35">
        <f t="shared" si="6"/>
        <v>8333.3333333333339</v>
      </c>
      <c r="M35" s="32">
        <v>12</v>
      </c>
      <c r="N35" s="27">
        <f t="shared" si="7"/>
        <v>100000</v>
      </c>
      <c r="Q35" s="9"/>
    </row>
    <row r="36" spans="1:17" ht="15" customHeight="1" x14ac:dyDescent="0.25">
      <c r="A36" s="28">
        <v>24</v>
      </c>
      <c r="B36" s="29" t="s">
        <v>214</v>
      </c>
      <c r="C36" s="30">
        <f>'MARET 2024'!M36</f>
        <v>60</v>
      </c>
      <c r="D36" s="45">
        <f>'MARET 2024'!N36</f>
        <v>165000</v>
      </c>
      <c r="E36" s="31">
        <f t="shared" si="1"/>
        <v>2750</v>
      </c>
      <c r="F36" s="31">
        <f t="shared" si="2"/>
        <v>2750</v>
      </c>
      <c r="G36" s="32"/>
      <c r="H36" s="27"/>
      <c r="I36" s="32">
        <f t="shared" si="3"/>
        <v>0</v>
      </c>
      <c r="J36" s="33">
        <f t="shared" si="4"/>
        <v>1</v>
      </c>
      <c r="K36" s="27">
        <f t="shared" si="5"/>
        <v>2750</v>
      </c>
      <c r="L36" s="35">
        <f t="shared" si="6"/>
        <v>2750</v>
      </c>
      <c r="M36" s="32">
        <v>59</v>
      </c>
      <c r="N36" s="27">
        <f t="shared" si="7"/>
        <v>162250</v>
      </c>
      <c r="Q36" s="9"/>
    </row>
    <row r="37" spans="1:17" ht="15" customHeight="1" x14ac:dyDescent="0.25">
      <c r="A37" s="28">
        <v>25</v>
      </c>
      <c r="B37" s="29" t="s">
        <v>25</v>
      </c>
      <c r="C37" s="30">
        <f>'MARET 2024'!M37</f>
        <v>10</v>
      </c>
      <c r="D37" s="45">
        <f>'MARET 2024'!N37</f>
        <v>130117.5</v>
      </c>
      <c r="E37" s="31">
        <f t="shared" si="1"/>
        <v>13011.75</v>
      </c>
      <c r="F37" s="31">
        <f t="shared" si="2"/>
        <v>13011.75</v>
      </c>
      <c r="G37" s="32"/>
      <c r="H37" s="27"/>
      <c r="I37" s="32">
        <f t="shared" si="3"/>
        <v>0</v>
      </c>
      <c r="J37" s="33">
        <f t="shared" si="4"/>
        <v>2</v>
      </c>
      <c r="K37" s="27">
        <f t="shared" si="5"/>
        <v>26023.5</v>
      </c>
      <c r="L37" s="35">
        <f t="shared" si="6"/>
        <v>13011.75</v>
      </c>
      <c r="M37" s="32">
        <v>8</v>
      </c>
      <c r="N37" s="27">
        <f t="shared" si="7"/>
        <v>104094</v>
      </c>
      <c r="Q37" s="9"/>
    </row>
    <row r="38" spans="1:17" ht="15" customHeight="1" x14ac:dyDescent="0.25">
      <c r="A38" s="28">
        <v>26</v>
      </c>
      <c r="B38" s="29" t="s">
        <v>26</v>
      </c>
      <c r="C38" s="30">
        <f>'MARET 2024'!M38</f>
        <v>20</v>
      </c>
      <c r="D38" s="45">
        <f>'MARET 2024'!N38</f>
        <v>465259.25925925927</v>
      </c>
      <c r="E38" s="31">
        <f t="shared" si="1"/>
        <v>23262.962962962964</v>
      </c>
      <c r="F38" s="31">
        <f t="shared" si="2"/>
        <v>23262.962962962964</v>
      </c>
      <c r="G38" s="38"/>
      <c r="H38" s="27"/>
      <c r="I38" s="32">
        <f t="shared" si="3"/>
        <v>0</v>
      </c>
      <c r="J38" s="33">
        <f t="shared" si="4"/>
        <v>5</v>
      </c>
      <c r="K38" s="27">
        <f t="shared" si="5"/>
        <v>116314.81481481482</v>
      </c>
      <c r="L38" s="35">
        <f t="shared" si="6"/>
        <v>23262.962962962964</v>
      </c>
      <c r="M38" s="32">
        <v>15</v>
      </c>
      <c r="N38" s="27">
        <f t="shared" si="7"/>
        <v>348944.44444444444</v>
      </c>
      <c r="Q38" s="9"/>
    </row>
    <row r="39" spans="1:17" ht="15" customHeight="1" x14ac:dyDescent="0.25">
      <c r="A39" s="28">
        <v>27</v>
      </c>
      <c r="B39" s="29" t="s">
        <v>27</v>
      </c>
      <c r="C39" s="30">
        <f>'MARET 2024'!M39</f>
        <v>4</v>
      </c>
      <c r="D39" s="45">
        <f>'MARET 2024'!N39</f>
        <v>121232.44444444444</v>
      </c>
      <c r="E39" s="31">
        <f t="shared" si="1"/>
        <v>30308.111111111109</v>
      </c>
      <c r="F39" s="31">
        <f t="shared" si="2"/>
        <v>30308.111111111109</v>
      </c>
      <c r="G39" s="32">
        <v>12</v>
      </c>
      <c r="H39" s="27">
        <v>368000</v>
      </c>
      <c r="I39" s="32">
        <f t="shared" si="3"/>
        <v>30666.666666666668</v>
      </c>
      <c r="J39" s="33">
        <f t="shared" si="4"/>
        <v>0</v>
      </c>
      <c r="K39" s="27">
        <f t="shared" si="5"/>
        <v>0</v>
      </c>
      <c r="L39" s="35">
        <f t="shared" si="6"/>
        <v>30577.027777777777</v>
      </c>
      <c r="M39" s="32">
        <v>16</v>
      </c>
      <c r="N39" s="27">
        <f t="shared" si="7"/>
        <v>489232.44444444444</v>
      </c>
      <c r="Q39" s="9"/>
    </row>
    <row r="40" spans="1:17" ht="15" customHeight="1" x14ac:dyDescent="0.25">
      <c r="A40" s="28">
        <v>28</v>
      </c>
      <c r="B40" s="29" t="s">
        <v>28</v>
      </c>
      <c r="C40" s="30">
        <f>'MARET 2024'!M40</f>
        <v>8</v>
      </c>
      <c r="D40" s="45">
        <f>'MARET 2024'!N40</f>
        <v>146666.66666666666</v>
      </c>
      <c r="E40" s="31">
        <f t="shared" si="1"/>
        <v>18333.333333333332</v>
      </c>
      <c r="F40" s="31">
        <f t="shared" si="2"/>
        <v>18333.333333333332</v>
      </c>
      <c r="G40" s="32">
        <v>24</v>
      </c>
      <c r="H40" s="27">
        <v>440000</v>
      </c>
      <c r="I40" s="32">
        <f t="shared" si="3"/>
        <v>18333.333333333332</v>
      </c>
      <c r="J40" s="33">
        <f t="shared" si="4"/>
        <v>4</v>
      </c>
      <c r="K40" s="27">
        <f t="shared" si="5"/>
        <v>73333.333333333328</v>
      </c>
      <c r="L40" s="35">
        <f t="shared" si="6"/>
        <v>18333.333333333332</v>
      </c>
      <c r="M40" s="32">
        <v>28</v>
      </c>
      <c r="N40" s="27">
        <f t="shared" si="7"/>
        <v>513333.33333333331</v>
      </c>
      <c r="Q40" s="9"/>
    </row>
    <row r="41" spans="1:17" ht="15" customHeight="1" x14ac:dyDescent="0.25">
      <c r="A41" s="28">
        <v>29</v>
      </c>
      <c r="B41" s="29" t="s">
        <v>29</v>
      </c>
      <c r="C41" s="30">
        <f>'MARET 2024'!M41</f>
        <v>0</v>
      </c>
      <c r="D41" s="45">
        <f>'MARET 2024'!N41</f>
        <v>0</v>
      </c>
      <c r="E41" s="31">
        <f t="shared" si="1"/>
        <v>0</v>
      </c>
      <c r="F41" s="31">
        <f t="shared" si="2"/>
        <v>0</v>
      </c>
      <c r="G41" s="32"/>
      <c r="H41" s="27"/>
      <c r="I41" s="32">
        <f t="shared" si="3"/>
        <v>0</v>
      </c>
      <c r="J41" s="33">
        <f t="shared" si="4"/>
        <v>0</v>
      </c>
      <c r="K41" s="27">
        <f t="shared" si="5"/>
        <v>0</v>
      </c>
      <c r="L41" s="35">
        <f t="shared" si="6"/>
        <v>0</v>
      </c>
      <c r="M41" s="32">
        <v>0</v>
      </c>
      <c r="N41" s="27">
        <f t="shared" si="7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f>'MARET 2024'!M42</f>
        <v>8</v>
      </c>
      <c r="D42" s="45">
        <f>'MARET 2024'!N42</f>
        <v>88000</v>
      </c>
      <c r="E42" s="31">
        <f t="shared" si="1"/>
        <v>11000</v>
      </c>
      <c r="F42" s="31">
        <f t="shared" si="2"/>
        <v>11000</v>
      </c>
      <c r="G42" s="32"/>
      <c r="H42" s="27"/>
      <c r="I42" s="32">
        <f t="shared" si="3"/>
        <v>0</v>
      </c>
      <c r="J42" s="33">
        <f t="shared" si="4"/>
        <v>3</v>
      </c>
      <c r="K42" s="27">
        <f t="shared" si="5"/>
        <v>33000</v>
      </c>
      <c r="L42" s="35">
        <f t="shared" si="6"/>
        <v>11000</v>
      </c>
      <c r="M42" s="32">
        <v>5</v>
      </c>
      <c r="N42" s="27">
        <f t="shared" si="7"/>
        <v>55000</v>
      </c>
      <c r="Q42" s="9"/>
    </row>
    <row r="43" spans="1:17" ht="15" customHeight="1" x14ac:dyDescent="0.25">
      <c r="A43" s="28">
        <v>31</v>
      </c>
      <c r="B43" s="29" t="s">
        <v>31</v>
      </c>
      <c r="C43" s="30">
        <f>'MARET 2024'!M43</f>
        <v>13</v>
      </c>
      <c r="D43" s="45">
        <f>'MARET 2024'!N43</f>
        <v>34612.5</v>
      </c>
      <c r="E43" s="31">
        <f t="shared" si="1"/>
        <v>2662.5</v>
      </c>
      <c r="F43" s="31">
        <f t="shared" si="2"/>
        <v>2662.5</v>
      </c>
      <c r="G43" s="32"/>
      <c r="H43" s="27"/>
      <c r="I43" s="32">
        <f t="shared" si="3"/>
        <v>0</v>
      </c>
      <c r="J43" s="33">
        <f t="shared" si="4"/>
        <v>0</v>
      </c>
      <c r="K43" s="27">
        <f t="shared" si="5"/>
        <v>0</v>
      </c>
      <c r="L43" s="35">
        <f t="shared" si="6"/>
        <v>2662.5</v>
      </c>
      <c r="M43" s="32">
        <v>13</v>
      </c>
      <c r="N43" s="27">
        <f t="shared" si="7"/>
        <v>34612.5</v>
      </c>
      <c r="Q43" s="9"/>
    </row>
    <row r="44" spans="1:17" ht="15" customHeight="1" x14ac:dyDescent="0.25">
      <c r="A44" s="28">
        <v>32</v>
      </c>
      <c r="B44" s="29" t="s">
        <v>32</v>
      </c>
      <c r="C44" s="30">
        <f>'MARET 2024'!M44</f>
        <v>37</v>
      </c>
      <c r="D44" s="45">
        <f>'MARET 2024'!N44</f>
        <v>389270.5652173913</v>
      </c>
      <c r="E44" s="31">
        <f t="shared" si="1"/>
        <v>10520.826086956522</v>
      </c>
      <c r="F44" s="31">
        <f t="shared" si="2"/>
        <v>10520.826086956522</v>
      </c>
      <c r="G44" s="32"/>
      <c r="H44" s="27"/>
      <c r="I44" s="32">
        <f t="shared" si="3"/>
        <v>0</v>
      </c>
      <c r="J44" s="33">
        <f t="shared" si="4"/>
        <v>3</v>
      </c>
      <c r="K44" s="27">
        <f t="shared" si="5"/>
        <v>31562.478260869568</v>
      </c>
      <c r="L44" s="35">
        <f t="shared" si="6"/>
        <v>10520.826086956522</v>
      </c>
      <c r="M44" s="32">
        <v>34</v>
      </c>
      <c r="N44" s="27">
        <f t="shared" si="7"/>
        <v>357708.08695652173</v>
      </c>
      <c r="Q44" s="9"/>
    </row>
    <row r="45" spans="1:17" ht="15" customHeight="1" x14ac:dyDescent="0.25">
      <c r="A45" s="28">
        <v>33</v>
      </c>
      <c r="B45" s="29" t="s">
        <v>33</v>
      </c>
      <c r="C45" s="30">
        <f>'MARET 2024'!M45</f>
        <v>12</v>
      </c>
      <c r="D45" s="45">
        <f>'MARET 2024'!N45</f>
        <v>100000</v>
      </c>
      <c r="E45" s="31">
        <f t="shared" si="1"/>
        <v>8333.3333333333339</v>
      </c>
      <c r="F45" s="31">
        <f t="shared" si="2"/>
        <v>8333.3333333333339</v>
      </c>
      <c r="G45" s="32"/>
      <c r="H45" s="27"/>
      <c r="I45" s="32">
        <f t="shared" si="3"/>
        <v>0</v>
      </c>
      <c r="J45" s="33">
        <f t="shared" si="4"/>
        <v>12</v>
      </c>
      <c r="K45" s="27">
        <f t="shared" si="5"/>
        <v>100000</v>
      </c>
      <c r="L45" s="35">
        <f t="shared" si="6"/>
        <v>8333.3333333333339</v>
      </c>
      <c r="M45" s="32">
        <v>0</v>
      </c>
      <c r="N45" s="27">
        <f t="shared" si="7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>
        <f>'MARET 2024'!M46</f>
        <v>0</v>
      </c>
      <c r="D46" s="45">
        <f>'MARET 2024'!N46</f>
        <v>0</v>
      </c>
      <c r="E46" s="31">
        <f t="shared" si="1"/>
        <v>0</v>
      </c>
      <c r="F46" s="31">
        <f t="shared" si="2"/>
        <v>0</v>
      </c>
      <c r="G46" s="32"/>
      <c r="H46" s="27"/>
      <c r="I46" s="32">
        <f t="shared" si="3"/>
        <v>0</v>
      </c>
      <c r="J46" s="33">
        <f t="shared" si="4"/>
        <v>0</v>
      </c>
      <c r="K46" s="27">
        <f t="shared" si="5"/>
        <v>0</v>
      </c>
      <c r="L46" s="35">
        <f t="shared" si="6"/>
        <v>0</v>
      </c>
      <c r="M46" s="32"/>
      <c r="N46" s="27">
        <f t="shared" si="7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>
        <f>'MARET 2024'!M47</f>
        <v>60</v>
      </c>
      <c r="D47" s="45">
        <f>'MARET 2024'!N47</f>
        <v>165000</v>
      </c>
      <c r="E47" s="31">
        <f t="shared" si="1"/>
        <v>2750</v>
      </c>
      <c r="F47" s="31">
        <f t="shared" si="2"/>
        <v>2750</v>
      </c>
      <c r="G47" s="32"/>
      <c r="H47" s="27"/>
      <c r="I47" s="32">
        <f t="shared" si="3"/>
        <v>0</v>
      </c>
      <c r="J47" s="33">
        <f t="shared" si="4"/>
        <v>57</v>
      </c>
      <c r="K47" s="27">
        <f t="shared" si="5"/>
        <v>156750</v>
      </c>
      <c r="L47" s="35">
        <f t="shared" si="6"/>
        <v>2750</v>
      </c>
      <c r="M47" s="32">
        <v>3</v>
      </c>
      <c r="N47" s="27">
        <f t="shared" si="7"/>
        <v>8250</v>
      </c>
      <c r="Q47" s="9"/>
    </row>
    <row r="48" spans="1:17" ht="15" customHeight="1" x14ac:dyDescent="0.25">
      <c r="A48" s="28">
        <v>36</v>
      </c>
      <c r="B48" s="29" t="s">
        <v>35</v>
      </c>
      <c r="C48" s="30">
        <f>'MARET 2024'!M48</f>
        <v>26</v>
      </c>
      <c r="D48" s="45">
        <f>'MARET 2024'!N48</f>
        <v>427142.82</v>
      </c>
      <c r="E48" s="31">
        <f t="shared" si="1"/>
        <v>16428.57</v>
      </c>
      <c r="F48" s="31">
        <f t="shared" si="2"/>
        <v>16428.57</v>
      </c>
      <c r="G48" s="32"/>
      <c r="H48" s="27"/>
      <c r="I48" s="32">
        <f t="shared" si="3"/>
        <v>0</v>
      </c>
      <c r="J48" s="33">
        <f t="shared" si="4"/>
        <v>2</v>
      </c>
      <c r="K48" s="27">
        <f t="shared" si="5"/>
        <v>32857.14</v>
      </c>
      <c r="L48" s="35">
        <f t="shared" si="6"/>
        <v>16428.57</v>
      </c>
      <c r="M48" s="32">
        <v>24</v>
      </c>
      <c r="N48" s="27">
        <f t="shared" si="7"/>
        <v>394285.68</v>
      </c>
      <c r="Q48" s="9"/>
    </row>
    <row r="49" spans="1:17" ht="15" customHeight="1" x14ac:dyDescent="0.25">
      <c r="A49" s="28">
        <v>37</v>
      </c>
      <c r="B49" s="29" t="s">
        <v>36</v>
      </c>
      <c r="C49" s="30">
        <f>'MARET 2024'!M49</f>
        <v>5</v>
      </c>
      <c r="D49" s="45">
        <f>'MARET 2024'!N49</f>
        <v>27035.5</v>
      </c>
      <c r="E49" s="31">
        <f t="shared" si="1"/>
        <v>5407.1</v>
      </c>
      <c r="F49" s="31">
        <f t="shared" si="2"/>
        <v>5407.1</v>
      </c>
      <c r="G49" s="32"/>
      <c r="H49" s="27"/>
      <c r="I49" s="32">
        <f t="shared" si="3"/>
        <v>0</v>
      </c>
      <c r="J49" s="33">
        <f t="shared" si="4"/>
        <v>0</v>
      </c>
      <c r="K49" s="27">
        <f t="shared" si="5"/>
        <v>0</v>
      </c>
      <c r="L49" s="35">
        <f t="shared" si="6"/>
        <v>5407.1</v>
      </c>
      <c r="M49" s="32">
        <v>5</v>
      </c>
      <c r="N49" s="27">
        <f t="shared" si="7"/>
        <v>27035.5</v>
      </c>
      <c r="Q49" s="9"/>
    </row>
    <row r="50" spans="1:17" ht="15" customHeight="1" x14ac:dyDescent="0.25">
      <c r="A50" s="28">
        <v>38</v>
      </c>
      <c r="B50" s="29" t="s">
        <v>37</v>
      </c>
      <c r="C50" s="30">
        <f>'MARET 2024'!M50</f>
        <v>49</v>
      </c>
      <c r="D50" s="45">
        <f>'MARET 2024'!N50</f>
        <v>408333.59677419352</v>
      </c>
      <c r="E50" s="31">
        <f t="shared" si="1"/>
        <v>8333.3387096774186</v>
      </c>
      <c r="F50" s="31">
        <f t="shared" si="2"/>
        <v>8333.3387096774186</v>
      </c>
      <c r="G50" s="32"/>
      <c r="H50" s="27"/>
      <c r="I50" s="32">
        <f t="shared" si="3"/>
        <v>0</v>
      </c>
      <c r="J50" s="33">
        <f t="shared" si="4"/>
        <v>0</v>
      </c>
      <c r="K50" s="27">
        <f t="shared" si="5"/>
        <v>0</v>
      </c>
      <c r="L50" s="35">
        <f t="shared" si="6"/>
        <v>8333.3387096774186</v>
      </c>
      <c r="M50" s="32">
        <v>49</v>
      </c>
      <c r="N50" s="27">
        <f t="shared" si="7"/>
        <v>408333.59677419352</v>
      </c>
      <c r="Q50" s="9"/>
    </row>
    <row r="51" spans="1:17" ht="15" customHeight="1" x14ac:dyDescent="0.25">
      <c r="A51" s="28">
        <v>39</v>
      </c>
      <c r="B51" s="29" t="s">
        <v>38</v>
      </c>
      <c r="C51" s="30">
        <f>'MARET 2024'!M51</f>
        <v>4</v>
      </c>
      <c r="D51" s="45">
        <f>'MARET 2024'!N51</f>
        <v>141333.33333333334</v>
      </c>
      <c r="E51" s="31">
        <f t="shared" si="1"/>
        <v>35333.333333333336</v>
      </c>
      <c r="F51" s="31">
        <f t="shared" si="2"/>
        <v>35333.333333333336</v>
      </c>
      <c r="G51" s="32"/>
      <c r="H51" s="27"/>
      <c r="I51" s="32">
        <f t="shared" si="3"/>
        <v>0</v>
      </c>
      <c r="J51" s="33">
        <f t="shared" si="4"/>
        <v>0</v>
      </c>
      <c r="K51" s="27">
        <f t="shared" si="5"/>
        <v>0</v>
      </c>
      <c r="L51" s="35">
        <f t="shared" si="6"/>
        <v>35333.333333333336</v>
      </c>
      <c r="M51" s="32">
        <v>4</v>
      </c>
      <c r="N51" s="27">
        <f t="shared" si="7"/>
        <v>141333.33333333334</v>
      </c>
      <c r="Q51" s="9"/>
    </row>
    <row r="52" spans="1:17" ht="15" customHeight="1" x14ac:dyDescent="0.25">
      <c r="A52" s="28">
        <v>40</v>
      </c>
      <c r="B52" s="29" t="s">
        <v>39</v>
      </c>
      <c r="C52" s="30">
        <f>'MARET 2024'!M52</f>
        <v>0</v>
      </c>
      <c r="D52" s="45">
        <f>'MARET 2024'!N52</f>
        <v>0</v>
      </c>
      <c r="E52" s="31">
        <f t="shared" si="1"/>
        <v>0</v>
      </c>
      <c r="F52" s="31">
        <f t="shared" si="2"/>
        <v>0</v>
      </c>
      <c r="G52" s="32"/>
      <c r="H52" s="27"/>
      <c r="I52" s="32">
        <f t="shared" si="3"/>
        <v>0</v>
      </c>
      <c r="J52" s="33">
        <f t="shared" si="4"/>
        <v>0</v>
      </c>
      <c r="K52" s="27">
        <f t="shared" si="5"/>
        <v>0</v>
      </c>
      <c r="L52" s="35">
        <f t="shared" si="6"/>
        <v>0</v>
      </c>
      <c r="M52" s="32">
        <v>0</v>
      </c>
      <c r="N52" s="27">
        <f t="shared" si="7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f>'MARET 2024'!M53</f>
        <v>16</v>
      </c>
      <c r="D53" s="45">
        <f>'MARET 2024'!N53</f>
        <v>30667</v>
      </c>
      <c r="E53" s="31">
        <f t="shared" si="1"/>
        <v>1916.6875</v>
      </c>
      <c r="F53" s="31">
        <f t="shared" si="2"/>
        <v>1916.6875</v>
      </c>
      <c r="G53" s="32"/>
      <c r="H53" s="27"/>
      <c r="I53" s="32">
        <f t="shared" si="3"/>
        <v>0</v>
      </c>
      <c r="J53" s="33">
        <f t="shared" si="4"/>
        <v>0</v>
      </c>
      <c r="K53" s="27">
        <f t="shared" si="5"/>
        <v>0</v>
      </c>
      <c r="L53" s="35">
        <f t="shared" si="6"/>
        <v>1916.6875</v>
      </c>
      <c r="M53" s="32">
        <v>16</v>
      </c>
      <c r="N53" s="27">
        <f t="shared" si="7"/>
        <v>30667</v>
      </c>
      <c r="Q53" s="9"/>
    </row>
    <row r="54" spans="1:17" ht="15" customHeight="1" x14ac:dyDescent="0.25">
      <c r="A54" s="28">
        <v>42</v>
      </c>
      <c r="B54" s="29" t="s">
        <v>41</v>
      </c>
      <c r="C54" s="30">
        <f>'MARET 2024'!M54</f>
        <v>5</v>
      </c>
      <c r="D54" s="45">
        <f>'MARET 2024'!N54</f>
        <v>28250</v>
      </c>
      <c r="E54" s="31">
        <f t="shared" si="1"/>
        <v>5650</v>
      </c>
      <c r="F54" s="31">
        <f t="shared" si="2"/>
        <v>5650</v>
      </c>
      <c r="G54" s="32"/>
      <c r="H54" s="27"/>
      <c r="I54" s="32">
        <f t="shared" si="3"/>
        <v>0</v>
      </c>
      <c r="J54" s="33">
        <f t="shared" si="4"/>
        <v>1</v>
      </c>
      <c r="K54" s="27">
        <f t="shared" si="5"/>
        <v>5650</v>
      </c>
      <c r="L54" s="35">
        <f t="shared" si="6"/>
        <v>5650</v>
      </c>
      <c r="M54" s="32">
        <v>4</v>
      </c>
      <c r="N54" s="27">
        <f t="shared" si="7"/>
        <v>22600</v>
      </c>
      <c r="Q54" s="9"/>
    </row>
    <row r="55" spans="1:17" ht="15" customHeight="1" x14ac:dyDescent="0.25">
      <c r="A55" s="28">
        <v>43</v>
      </c>
      <c r="B55" s="29" t="s">
        <v>42</v>
      </c>
      <c r="C55" s="30">
        <f>'MARET 2024'!M55</f>
        <v>12</v>
      </c>
      <c r="D55" s="45">
        <f>'MARET 2024'!N55</f>
        <v>210000</v>
      </c>
      <c r="E55" s="31">
        <f t="shared" si="1"/>
        <v>17500</v>
      </c>
      <c r="F55" s="31">
        <f t="shared" si="2"/>
        <v>17500</v>
      </c>
      <c r="G55" s="32"/>
      <c r="H55" s="27"/>
      <c r="I55" s="32">
        <f t="shared" si="3"/>
        <v>0</v>
      </c>
      <c r="J55" s="33">
        <f t="shared" si="4"/>
        <v>0</v>
      </c>
      <c r="K55" s="27">
        <f t="shared" si="5"/>
        <v>0</v>
      </c>
      <c r="L55" s="35">
        <f t="shared" si="6"/>
        <v>17500</v>
      </c>
      <c r="M55" s="32">
        <v>12</v>
      </c>
      <c r="N55" s="27">
        <f t="shared" si="7"/>
        <v>210000</v>
      </c>
      <c r="Q55" s="9"/>
    </row>
    <row r="56" spans="1:17" ht="15" customHeight="1" x14ac:dyDescent="0.25">
      <c r="A56" s="28">
        <v>44</v>
      </c>
      <c r="B56" s="29" t="s">
        <v>43</v>
      </c>
      <c r="C56" s="30">
        <f>'MARET 2024'!M56</f>
        <v>3</v>
      </c>
      <c r="D56" s="45">
        <f>'MARET 2024'!N56</f>
        <v>52500</v>
      </c>
      <c r="E56" s="31">
        <f t="shared" si="1"/>
        <v>17500</v>
      </c>
      <c r="F56" s="31">
        <f t="shared" si="2"/>
        <v>17500</v>
      </c>
      <c r="G56" s="32"/>
      <c r="H56" s="27"/>
      <c r="I56" s="32">
        <f t="shared" si="3"/>
        <v>0</v>
      </c>
      <c r="J56" s="33">
        <f t="shared" si="4"/>
        <v>0</v>
      </c>
      <c r="K56" s="27">
        <f t="shared" si="5"/>
        <v>0</v>
      </c>
      <c r="L56" s="35">
        <f t="shared" si="6"/>
        <v>17500</v>
      </c>
      <c r="M56" s="32">
        <v>3</v>
      </c>
      <c r="N56" s="27">
        <f t="shared" si="7"/>
        <v>52500</v>
      </c>
      <c r="Q56" s="9"/>
    </row>
    <row r="57" spans="1:17" ht="15" customHeight="1" x14ac:dyDescent="0.25">
      <c r="A57" s="28">
        <v>45</v>
      </c>
      <c r="B57" s="29" t="s">
        <v>44</v>
      </c>
      <c r="C57" s="30">
        <f>'MARET 2024'!M57</f>
        <v>4</v>
      </c>
      <c r="D57" s="45">
        <f>'MARET 2024'!N57</f>
        <v>140000</v>
      </c>
      <c r="E57" s="31">
        <f t="shared" si="1"/>
        <v>35000</v>
      </c>
      <c r="F57" s="31">
        <f t="shared" si="2"/>
        <v>35000</v>
      </c>
      <c r="G57" s="32"/>
      <c r="H57" s="27"/>
      <c r="I57" s="32">
        <f t="shared" si="3"/>
        <v>0</v>
      </c>
      <c r="J57" s="33">
        <f t="shared" si="4"/>
        <v>4</v>
      </c>
      <c r="K57" s="27">
        <f t="shared" si="5"/>
        <v>140000</v>
      </c>
      <c r="L57" s="35">
        <f t="shared" si="6"/>
        <v>35000</v>
      </c>
      <c r="M57" s="32">
        <v>0</v>
      </c>
      <c r="N57" s="27">
        <f t="shared" si="7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f>'MARET 2024'!M58</f>
        <v>18</v>
      </c>
      <c r="D58" s="45">
        <f>'MARET 2024'!N58</f>
        <v>81000</v>
      </c>
      <c r="E58" s="31">
        <f t="shared" si="1"/>
        <v>4500</v>
      </c>
      <c r="F58" s="31">
        <f t="shared" si="2"/>
        <v>4500</v>
      </c>
      <c r="G58" s="32"/>
      <c r="H58" s="27"/>
      <c r="I58" s="32">
        <f t="shared" si="3"/>
        <v>0</v>
      </c>
      <c r="J58" s="33">
        <f t="shared" si="4"/>
        <v>5</v>
      </c>
      <c r="K58" s="27">
        <f t="shared" si="5"/>
        <v>22500</v>
      </c>
      <c r="L58" s="35">
        <f t="shared" si="6"/>
        <v>4500</v>
      </c>
      <c r="M58" s="32">
        <v>13</v>
      </c>
      <c r="N58" s="27">
        <f t="shared" si="7"/>
        <v>58500</v>
      </c>
      <c r="Q58" s="9"/>
    </row>
    <row r="59" spans="1:17" ht="15" customHeight="1" x14ac:dyDescent="0.25">
      <c r="A59" s="28">
        <v>47</v>
      </c>
      <c r="B59" s="29" t="s">
        <v>46</v>
      </c>
      <c r="C59" s="30">
        <f>'MARET 2024'!M59</f>
        <v>13</v>
      </c>
      <c r="D59" s="45">
        <f>'MARET 2024'!N59</f>
        <v>26000</v>
      </c>
      <c r="E59" s="31">
        <f t="shared" si="1"/>
        <v>2000</v>
      </c>
      <c r="F59" s="31">
        <f t="shared" si="2"/>
        <v>2000</v>
      </c>
      <c r="G59" s="32"/>
      <c r="H59" s="27"/>
      <c r="I59" s="32">
        <f t="shared" si="3"/>
        <v>0</v>
      </c>
      <c r="J59" s="33">
        <f t="shared" si="4"/>
        <v>0</v>
      </c>
      <c r="K59" s="27">
        <f t="shared" si="5"/>
        <v>0</v>
      </c>
      <c r="L59" s="35">
        <f t="shared" si="6"/>
        <v>2000</v>
      </c>
      <c r="M59" s="32">
        <v>13</v>
      </c>
      <c r="N59" s="27">
        <f t="shared" si="7"/>
        <v>26000</v>
      </c>
      <c r="Q59" s="9"/>
    </row>
    <row r="60" spans="1:17" ht="15" customHeight="1" x14ac:dyDescent="0.25">
      <c r="A60" s="28">
        <v>48</v>
      </c>
      <c r="B60" s="29" t="s">
        <v>47</v>
      </c>
      <c r="C60" s="30">
        <f>'MARET 2024'!M60</f>
        <v>7</v>
      </c>
      <c r="D60" s="45">
        <f>'MARET 2024'!N60</f>
        <v>22000</v>
      </c>
      <c r="E60" s="31">
        <f t="shared" si="1"/>
        <v>3142.8571428571427</v>
      </c>
      <c r="F60" s="31">
        <f t="shared" si="2"/>
        <v>3142.8571428571427</v>
      </c>
      <c r="G60" s="32"/>
      <c r="H60" s="27"/>
      <c r="I60" s="32">
        <f t="shared" si="3"/>
        <v>0</v>
      </c>
      <c r="J60" s="33">
        <f t="shared" si="4"/>
        <v>3</v>
      </c>
      <c r="K60" s="27">
        <f t="shared" si="5"/>
        <v>9428.5714285714275</v>
      </c>
      <c r="L60" s="35">
        <f t="shared" si="6"/>
        <v>3142.8571428571427</v>
      </c>
      <c r="M60" s="32">
        <v>4</v>
      </c>
      <c r="N60" s="27">
        <f t="shared" si="7"/>
        <v>12571.428571428571</v>
      </c>
      <c r="Q60" s="9"/>
    </row>
    <row r="61" spans="1:17" ht="15" customHeight="1" x14ac:dyDescent="0.25">
      <c r="A61" s="28">
        <v>50</v>
      </c>
      <c r="B61" s="29" t="s">
        <v>48</v>
      </c>
      <c r="C61" s="30">
        <f>'MARET 2024'!M61</f>
        <v>8</v>
      </c>
      <c r="D61" s="45">
        <f>'MARET 2024'!N61</f>
        <v>38550.485714285714</v>
      </c>
      <c r="E61" s="31">
        <f t="shared" si="1"/>
        <v>4818.8107142857143</v>
      </c>
      <c r="F61" s="31">
        <f t="shared" si="2"/>
        <v>4818.8107142857143</v>
      </c>
      <c r="G61" s="32">
        <v>48</v>
      </c>
      <c r="H61" s="27">
        <v>229400</v>
      </c>
      <c r="I61" s="32">
        <f t="shared" si="3"/>
        <v>4779.166666666667</v>
      </c>
      <c r="J61" s="33">
        <f t="shared" si="4"/>
        <v>11</v>
      </c>
      <c r="K61" s="27">
        <f t="shared" si="5"/>
        <v>52633.131122448976</v>
      </c>
      <c r="L61" s="35">
        <f t="shared" si="6"/>
        <v>4784.8301020408162</v>
      </c>
      <c r="M61" s="32">
        <v>45</v>
      </c>
      <c r="N61" s="27">
        <f t="shared" si="7"/>
        <v>215317.35459183672</v>
      </c>
      <c r="Q61" s="9"/>
    </row>
    <row r="62" spans="1:17" ht="15" customHeight="1" x14ac:dyDescent="0.25">
      <c r="A62" s="28">
        <v>51</v>
      </c>
      <c r="B62" s="29" t="s">
        <v>49</v>
      </c>
      <c r="C62" s="30">
        <f>'MARET 2024'!M62</f>
        <v>12</v>
      </c>
      <c r="D62" s="45">
        <f>'MARET 2024'!N62</f>
        <v>212031.66515837103</v>
      </c>
      <c r="E62" s="31">
        <f t="shared" si="1"/>
        <v>17669.305429864253</v>
      </c>
      <c r="F62" s="31">
        <f t="shared" si="2"/>
        <v>17669.305429864253</v>
      </c>
      <c r="G62" s="32"/>
      <c r="H62" s="27"/>
      <c r="I62" s="32">
        <f t="shared" si="3"/>
        <v>0</v>
      </c>
      <c r="J62" s="33">
        <f t="shared" si="4"/>
        <v>4</v>
      </c>
      <c r="K62" s="27">
        <f t="shared" si="5"/>
        <v>70677.221719457011</v>
      </c>
      <c r="L62" s="35">
        <f t="shared" si="6"/>
        <v>17669.305429864253</v>
      </c>
      <c r="M62" s="32">
        <v>8</v>
      </c>
      <c r="N62" s="27">
        <f t="shared" si="7"/>
        <v>141354.44343891402</v>
      </c>
      <c r="Q62" s="9"/>
    </row>
    <row r="63" spans="1:17" ht="15" customHeight="1" x14ac:dyDescent="0.25">
      <c r="A63" s="28">
        <v>52</v>
      </c>
      <c r="B63" s="29" t="s">
        <v>50</v>
      </c>
      <c r="C63" s="30">
        <f>'MARET 2024'!M63</f>
        <v>144</v>
      </c>
      <c r="D63" s="45">
        <f>'MARET 2024'!N63</f>
        <v>2569504.2271420457</v>
      </c>
      <c r="E63" s="31">
        <f t="shared" si="1"/>
        <v>17843.779355153096</v>
      </c>
      <c r="F63" s="31">
        <f t="shared" si="2"/>
        <v>17843.779355153096</v>
      </c>
      <c r="G63" s="32"/>
      <c r="H63" s="27"/>
      <c r="I63" s="32">
        <f t="shared" si="3"/>
        <v>0</v>
      </c>
      <c r="J63" s="33">
        <f t="shared" si="4"/>
        <v>34</v>
      </c>
      <c r="K63" s="27">
        <f t="shared" si="5"/>
        <v>606688.49807520525</v>
      </c>
      <c r="L63" s="35">
        <f t="shared" si="6"/>
        <v>17843.779355153096</v>
      </c>
      <c r="M63" s="32">
        <v>110</v>
      </c>
      <c r="N63" s="27">
        <f t="shared" si="7"/>
        <v>1962815.7290668406</v>
      </c>
      <c r="Q63" s="9"/>
    </row>
    <row r="64" spans="1:17" ht="15" customHeight="1" x14ac:dyDescent="0.25">
      <c r="A64" s="28">
        <v>53</v>
      </c>
      <c r="B64" s="29" t="s">
        <v>51</v>
      </c>
      <c r="C64" s="30">
        <f>'MARET 2024'!M64</f>
        <v>55</v>
      </c>
      <c r="D64" s="45">
        <f>'MARET 2024'!N64</f>
        <v>252083.40058694058</v>
      </c>
      <c r="E64" s="31">
        <f t="shared" si="1"/>
        <v>4583.3345561261922</v>
      </c>
      <c r="F64" s="31">
        <f t="shared" si="2"/>
        <v>4583.3345561261922</v>
      </c>
      <c r="G64" s="32"/>
      <c r="H64" s="27"/>
      <c r="I64" s="32">
        <f t="shared" si="3"/>
        <v>0</v>
      </c>
      <c r="J64" s="33">
        <f t="shared" si="4"/>
        <v>7</v>
      </c>
      <c r="K64" s="27">
        <f t="shared" si="5"/>
        <v>32083.341892883345</v>
      </c>
      <c r="L64" s="35">
        <f t="shared" si="6"/>
        <v>4583.3345561261922</v>
      </c>
      <c r="M64" s="32">
        <v>48</v>
      </c>
      <c r="N64" s="27">
        <f t="shared" si="7"/>
        <v>220000.05869405722</v>
      </c>
      <c r="Q64" s="9"/>
    </row>
    <row r="65" spans="1:17" ht="15" customHeight="1" x14ac:dyDescent="0.25">
      <c r="A65" s="28">
        <v>54</v>
      </c>
      <c r="B65" s="29" t="s">
        <v>52</v>
      </c>
      <c r="C65" s="30">
        <f>'MARET 2024'!M65</f>
        <v>5</v>
      </c>
      <c r="D65" s="45">
        <f>'MARET 2024'!N65</f>
        <v>808295.45454545459</v>
      </c>
      <c r="E65" s="31">
        <f t="shared" si="1"/>
        <v>161659.09090909091</v>
      </c>
      <c r="F65" s="31">
        <f t="shared" si="2"/>
        <v>161659.09090909091</v>
      </c>
      <c r="G65" s="32"/>
      <c r="H65" s="27"/>
      <c r="I65" s="32">
        <f t="shared" si="3"/>
        <v>0</v>
      </c>
      <c r="J65" s="33">
        <f t="shared" si="4"/>
        <v>1</v>
      </c>
      <c r="K65" s="27">
        <f t="shared" si="5"/>
        <v>161659.09090909091</v>
      </c>
      <c r="L65" s="35">
        <f t="shared" si="6"/>
        <v>161659.09090909091</v>
      </c>
      <c r="M65" s="32">
        <v>4</v>
      </c>
      <c r="N65" s="27">
        <f t="shared" si="7"/>
        <v>646636.36363636365</v>
      </c>
      <c r="Q65" s="55"/>
    </row>
    <row r="66" spans="1:17" ht="15" customHeight="1" x14ac:dyDescent="0.25">
      <c r="A66" s="28">
        <v>55</v>
      </c>
      <c r="B66" s="29" t="s">
        <v>53</v>
      </c>
      <c r="C66" s="30">
        <f>'MARET 2024'!M66</f>
        <v>4</v>
      </c>
      <c r="D66" s="45">
        <f>'MARET 2024'!N66</f>
        <v>1292000</v>
      </c>
      <c r="E66" s="31">
        <f t="shared" si="1"/>
        <v>323000</v>
      </c>
      <c r="F66" s="31">
        <f t="shared" si="2"/>
        <v>323000</v>
      </c>
      <c r="G66" s="32"/>
      <c r="H66" s="27"/>
      <c r="I66" s="32">
        <f t="shared" si="3"/>
        <v>0</v>
      </c>
      <c r="J66" s="33">
        <f t="shared" si="4"/>
        <v>0</v>
      </c>
      <c r="K66" s="27">
        <f t="shared" si="5"/>
        <v>0</v>
      </c>
      <c r="L66" s="35">
        <f t="shared" si="6"/>
        <v>323000</v>
      </c>
      <c r="M66" s="32">
        <v>4</v>
      </c>
      <c r="N66" s="27">
        <f t="shared" si="7"/>
        <v>1292000</v>
      </c>
      <c r="Q66" s="55"/>
    </row>
    <row r="67" spans="1:17" ht="15" customHeight="1" x14ac:dyDescent="0.25">
      <c r="A67" s="28">
        <v>56</v>
      </c>
      <c r="B67" s="29" t="s">
        <v>54</v>
      </c>
      <c r="C67" s="30">
        <f>'MARET 2024'!M67</f>
        <v>9</v>
      </c>
      <c r="D67" s="45">
        <f>'MARET 2024'!N67</f>
        <v>157500</v>
      </c>
      <c r="E67" s="31">
        <f t="shared" si="1"/>
        <v>17500</v>
      </c>
      <c r="F67" s="31">
        <f t="shared" si="2"/>
        <v>17500</v>
      </c>
      <c r="G67" s="32"/>
      <c r="H67" s="27"/>
      <c r="I67" s="32">
        <f t="shared" si="3"/>
        <v>0</v>
      </c>
      <c r="J67" s="33">
        <f t="shared" si="4"/>
        <v>0</v>
      </c>
      <c r="K67" s="27">
        <f t="shared" si="5"/>
        <v>0</v>
      </c>
      <c r="L67" s="35">
        <f t="shared" si="6"/>
        <v>17500</v>
      </c>
      <c r="M67" s="32">
        <v>9</v>
      </c>
      <c r="N67" s="27">
        <f t="shared" si="7"/>
        <v>157500</v>
      </c>
      <c r="Q67" s="9"/>
    </row>
    <row r="68" spans="1:17" ht="15" customHeight="1" x14ac:dyDescent="0.25">
      <c r="A68" s="28">
        <v>57</v>
      </c>
      <c r="B68" s="29" t="s">
        <v>55</v>
      </c>
      <c r="C68" s="30">
        <f>'MARET 2024'!M68</f>
        <v>0</v>
      </c>
      <c r="D68" s="45">
        <f>'MARET 2024'!N68</f>
        <v>0</v>
      </c>
      <c r="E68" s="31">
        <f t="shared" si="1"/>
        <v>0</v>
      </c>
      <c r="F68" s="31">
        <f t="shared" si="2"/>
        <v>0</v>
      </c>
      <c r="G68" s="32"/>
      <c r="H68" s="27"/>
      <c r="I68" s="32">
        <f t="shared" si="3"/>
        <v>0</v>
      </c>
      <c r="J68" s="33">
        <f t="shared" si="4"/>
        <v>0</v>
      </c>
      <c r="K68" s="27">
        <f t="shared" si="5"/>
        <v>0</v>
      </c>
      <c r="L68" s="35">
        <f t="shared" si="6"/>
        <v>0</v>
      </c>
      <c r="M68" s="32">
        <v>0</v>
      </c>
      <c r="N68" s="27">
        <f t="shared" si="7"/>
        <v>0</v>
      </c>
      <c r="Q68" s="9"/>
    </row>
    <row r="69" spans="1:17" ht="15" customHeight="1" x14ac:dyDescent="0.25">
      <c r="A69" s="28">
        <v>58</v>
      </c>
      <c r="B69" s="29" t="s">
        <v>56</v>
      </c>
      <c r="C69" s="30">
        <f>'MARET 2024'!M69</f>
        <v>20</v>
      </c>
      <c r="D69" s="45">
        <f>'MARET 2024'!N69</f>
        <v>129839.39393939394</v>
      </c>
      <c r="E69" s="31">
        <f t="shared" si="1"/>
        <v>6491.969696969697</v>
      </c>
      <c r="F69" s="31">
        <f t="shared" si="2"/>
        <v>6491.969696969697</v>
      </c>
      <c r="G69" s="32"/>
      <c r="H69" s="27"/>
      <c r="I69" s="32">
        <f t="shared" si="3"/>
        <v>0</v>
      </c>
      <c r="J69" s="33">
        <f t="shared" si="4"/>
        <v>3</v>
      </c>
      <c r="K69" s="27">
        <f t="shared" si="5"/>
        <v>19475.909090909092</v>
      </c>
      <c r="L69" s="35">
        <f t="shared" si="6"/>
        <v>6491.969696969697</v>
      </c>
      <c r="M69" s="32">
        <v>17</v>
      </c>
      <c r="N69" s="27">
        <f t="shared" si="7"/>
        <v>110363.48484848485</v>
      </c>
      <c r="Q69" s="9"/>
    </row>
    <row r="70" spans="1:17" ht="15" customHeight="1" x14ac:dyDescent="0.25">
      <c r="A70" s="28">
        <v>59</v>
      </c>
      <c r="B70" s="29" t="s">
        <v>57</v>
      </c>
      <c r="C70" s="30">
        <f>'MARET 2024'!M70</f>
        <v>11</v>
      </c>
      <c r="D70" s="45">
        <f>'MARET 2024'!N70</f>
        <v>155100</v>
      </c>
      <c r="E70" s="31">
        <f t="shared" si="1"/>
        <v>14100</v>
      </c>
      <c r="F70" s="31">
        <f t="shared" si="2"/>
        <v>14100</v>
      </c>
      <c r="G70" s="32"/>
      <c r="H70" s="27"/>
      <c r="I70" s="32">
        <f t="shared" si="3"/>
        <v>0</v>
      </c>
      <c r="J70" s="33">
        <f t="shared" si="4"/>
        <v>0</v>
      </c>
      <c r="K70" s="27">
        <f t="shared" si="5"/>
        <v>0</v>
      </c>
      <c r="L70" s="35">
        <f t="shared" si="6"/>
        <v>14100</v>
      </c>
      <c r="M70" s="32">
        <v>11</v>
      </c>
      <c r="N70" s="27">
        <f t="shared" si="7"/>
        <v>155100</v>
      </c>
      <c r="Q70" s="9"/>
    </row>
    <row r="71" spans="1:17" ht="15" customHeight="1" x14ac:dyDescent="0.25">
      <c r="A71" s="28">
        <v>60</v>
      </c>
      <c r="B71" s="29" t="s">
        <v>58</v>
      </c>
      <c r="C71" s="30">
        <f>'MARET 2024'!M71</f>
        <v>75</v>
      </c>
      <c r="D71" s="45">
        <f>'MARET 2024'!N71</f>
        <v>211875</v>
      </c>
      <c r="E71" s="31">
        <f t="shared" si="1"/>
        <v>2825</v>
      </c>
      <c r="F71" s="31">
        <f t="shared" si="2"/>
        <v>2825</v>
      </c>
      <c r="G71" s="32">
        <v>120</v>
      </c>
      <c r="H71" s="27">
        <v>339000</v>
      </c>
      <c r="I71" s="32">
        <f t="shared" si="3"/>
        <v>2825</v>
      </c>
      <c r="J71" s="33">
        <f t="shared" si="4"/>
        <v>89</v>
      </c>
      <c r="K71" s="27">
        <f t="shared" si="5"/>
        <v>251425</v>
      </c>
      <c r="L71" s="35">
        <f t="shared" si="6"/>
        <v>2825</v>
      </c>
      <c r="M71" s="32">
        <v>106</v>
      </c>
      <c r="N71" s="27">
        <f t="shared" si="7"/>
        <v>299450</v>
      </c>
      <c r="Q71" s="9"/>
    </row>
    <row r="72" spans="1:17" ht="15" customHeight="1" x14ac:dyDescent="0.25">
      <c r="A72" s="28">
        <v>61</v>
      </c>
      <c r="B72" s="29" t="s">
        <v>59</v>
      </c>
      <c r="C72" s="30">
        <f>'MARET 2024'!M72</f>
        <v>0</v>
      </c>
      <c r="D72" s="45">
        <f>'MARET 2024'!N72</f>
        <v>0</v>
      </c>
      <c r="E72" s="31">
        <f t="shared" si="1"/>
        <v>0</v>
      </c>
      <c r="F72" s="31">
        <f t="shared" si="2"/>
        <v>0</v>
      </c>
      <c r="G72" s="32"/>
      <c r="H72" s="27"/>
      <c r="I72" s="32">
        <f t="shared" si="3"/>
        <v>0</v>
      </c>
      <c r="J72" s="33">
        <f t="shared" si="4"/>
        <v>0</v>
      </c>
      <c r="K72" s="27">
        <f t="shared" si="5"/>
        <v>0</v>
      </c>
      <c r="L72" s="35">
        <f t="shared" si="6"/>
        <v>0</v>
      </c>
      <c r="M72" s="32">
        <v>0</v>
      </c>
      <c r="N72" s="27">
        <f t="shared" si="7"/>
        <v>0</v>
      </c>
      <c r="Q72" s="9"/>
    </row>
    <row r="73" spans="1:17" ht="15" customHeight="1" x14ac:dyDescent="0.25">
      <c r="A73" s="28">
        <v>62</v>
      </c>
      <c r="B73" s="29" t="s">
        <v>60</v>
      </c>
      <c r="C73" s="30">
        <f>'MARET 2024'!M73</f>
        <v>68</v>
      </c>
      <c r="D73" s="45">
        <f>'MARET 2024'!N73</f>
        <v>189969.01408450701</v>
      </c>
      <c r="E73" s="31">
        <f t="shared" si="1"/>
        <v>2793.6619718309853</v>
      </c>
      <c r="F73" s="31">
        <f t="shared" si="2"/>
        <v>2793.6619718309853</v>
      </c>
      <c r="G73" s="32"/>
      <c r="H73" s="27"/>
      <c r="I73" s="32">
        <f t="shared" si="3"/>
        <v>0</v>
      </c>
      <c r="J73" s="33">
        <f t="shared" si="4"/>
        <v>16</v>
      </c>
      <c r="K73" s="27">
        <f t="shared" si="5"/>
        <v>44698.591549295765</v>
      </c>
      <c r="L73" s="35">
        <f t="shared" si="6"/>
        <v>2793.6619718309853</v>
      </c>
      <c r="M73" s="32">
        <v>52</v>
      </c>
      <c r="N73" s="27">
        <f t="shared" si="7"/>
        <v>145270.42253521123</v>
      </c>
      <c r="Q73" s="9"/>
    </row>
    <row r="74" spans="1:17" ht="15" customHeight="1" x14ac:dyDescent="0.25">
      <c r="A74" s="28">
        <v>63</v>
      </c>
      <c r="B74" s="29" t="s">
        <v>61</v>
      </c>
      <c r="C74" s="30">
        <f>'MARET 2024'!M74</f>
        <v>64</v>
      </c>
      <c r="D74" s="45">
        <f>'MARET 2024'!N74</f>
        <v>171994.22096898232</v>
      </c>
      <c r="E74" s="31">
        <f t="shared" si="1"/>
        <v>2687.4097026403488</v>
      </c>
      <c r="F74" s="31">
        <f t="shared" si="2"/>
        <v>2687.4097026403488</v>
      </c>
      <c r="G74" s="32">
        <v>80</v>
      </c>
      <c r="H74" s="27">
        <v>220000</v>
      </c>
      <c r="I74" s="32">
        <f t="shared" si="3"/>
        <v>2750</v>
      </c>
      <c r="J74" s="33">
        <f t="shared" si="4"/>
        <v>46</v>
      </c>
      <c r="K74" s="27">
        <f t="shared" si="5"/>
        <v>125220.37614286934</v>
      </c>
      <c r="L74" s="35">
        <f t="shared" si="6"/>
        <v>2722.182090062377</v>
      </c>
      <c r="M74" s="32">
        <v>98</v>
      </c>
      <c r="N74" s="27">
        <f t="shared" si="7"/>
        <v>266773.84482611297</v>
      </c>
      <c r="Q74" s="9"/>
    </row>
    <row r="75" spans="1:17" ht="15" customHeight="1" x14ac:dyDescent="0.25">
      <c r="A75" s="28">
        <v>64</v>
      </c>
      <c r="B75" s="29" t="s">
        <v>62</v>
      </c>
      <c r="C75" s="30">
        <f>'MARET 2024'!M75</f>
        <v>12</v>
      </c>
      <c r="D75" s="45">
        <f>'MARET 2024'!N75</f>
        <v>198000</v>
      </c>
      <c r="E75" s="31">
        <f t="shared" si="1"/>
        <v>16500</v>
      </c>
      <c r="F75" s="31">
        <f t="shared" si="2"/>
        <v>16500</v>
      </c>
      <c r="G75" s="32"/>
      <c r="H75" s="27"/>
      <c r="I75" s="32">
        <f t="shared" si="3"/>
        <v>0</v>
      </c>
      <c r="J75" s="33">
        <f t="shared" si="4"/>
        <v>0</v>
      </c>
      <c r="K75" s="27">
        <f t="shared" si="5"/>
        <v>0</v>
      </c>
      <c r="L75" s="35">
        <f t="shared" si="6"/>
        <v>16500</v>
      </c>
      <c r="M75" s="32">
        <v>12</v>
      </c>
      <c r="N75" s="27">
        <f t="shared" si="7"/>
        <v>198000</v>
      </c>
      <c r="Q75" s="9"/>
    </row>
    <row r="76" spans="1:17" ht="15" customHeight="1" x14ac:dyDescent="0.25">
      <c r="A76" s="28">
        <v>65</v>
      </c>
      <c r="B76" s="29" t="s">
        <v>63</v>
      </c>
      <c r="C76" s="30">
        <f>'MARET 2024'!M76</f>
        <v>0</v>
      </c>
      <c r="D76" s="45">
        <f>'MARET 2024'!N76</f>
        <v>0</v>
      </c>
      <c r="E76" s="31">
        <f t="shared" si="1"/>
        <v>0</v>
      </c>
      <c r="F76" s="31">
        <f t="shared" si="2"/>
        <v>0</v>
      </c>
      <c r="G76" s="32"/>
      <c r="H76" s="27"/>
      <c r="I76" s="32">
        <f t="shared" si="3"/>
        <v>0</v>
      </c>
      <c r="J76" s="33">
        <f t="shared" si="4"/>
        <v>0</v>
      </c>
      <c r="K76" s="27">
        <f t="shared" si="5"/>
        <v>0</v>
      </c>
      <c r="L76" s="35">
        <f t="shared" si="6"/>
        <v>0</v>
      </c>
      <c r="M76" s="32">
        <v>0</v>
      </c>
      <c r="N76" s="27">
        <f t="shared" si="7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f>'MARET 2024'!M77</f>
        <v>0</v>
      </c>
      <c r="D77" s="45">
        <f>'MARET 2024'!N77</f>
        <v>0</v>
      </c>
      <c r="E77" s="31">
        <f t="shared" si="1"/>
        <v>0</v>
      </c>
      <c r="F77" s="31">
        <f t="shared" si="2"/>
        <v>0</v>
      </c>
      <c r="G77" s="32"/>
      <c r="H77" s="27"/>
      <c r="I77" s="32">
        <f t="shared" si="3"/>
        <v>0</v>
      </c>
      <c r="J77" s="33">
        <f t="shared" si="4"/>
        <v>0</v>
      </c>
      <c r="K77" s="27">
        <f t="shared" si="5"/>
        <v>0</v>
      </c>
      <c r="L77" s="35">
        <f t="shared" si="6"/>
        <v>0</v>
      </c>
      <c r="M77" s="32">
        <v>0</v>
      </c>
      <c r="N77" s="27">
        <f t="shared" si="7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f>'MARET 2024'!M78</f>
        <v>0</v>
      </c>
      <c r="D78" s="45">
        <f>'MARET 2024'!N78</f>
        <v>0</v>
      </c>
      <c r="E78" s="31">
        <f t="shared" ref="E78:E141" si="8">IF(C78&gt;0,D78/C78,0)</f>
        <v>0</v>
      </c>
      <c r="F78" s="31">
        <f t="shared" ref="F78:F141" si="9">IF(C78&gt;0,E78,I78)</f>
        <v>0</v>
      </c>
      <c r="G78" s="32"/>
      <c r="H78" s="27"/>
      <c r="I78" s="32">
        <f t="shared" ref="I78:I141" si="10">IF(G78&gt;0,H78/G78,0)</f>
        <v>0</v>
      </c>
      <c r="J78" s="33">
        <f t="shared" ref="J78:J141" si="11">C78+G78-M78</f>
        <v>0</v>
      </c>
      <c r="K78" s="27">
        <f t="shared" ref="K78:K141" si="12">J78*L78</f>
        <v>0</v>
      </c>
      <c r="L78" s="35">
        <f t="shared" ref="L78:L141" si="13">IF(G78&gt;0,(D78+H78)/(C78+G78),F78)</f>
        <v>0</v>
      </c>
      <c r="M78" s="32">
        <v>0</v>
      </c>
      <c r="N78" s="27">
        <f t="shared" ref="N78:N141" si="14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f>'MARET 2024'!M79</f>
        <v>0</v>
      </c>
      <c r="D79" s="45">
        <f>'MARET 2024'!N79</f>
        <v>0</v>
      </c>
      <c r="E79" s="31">
        <f t="shared" si="8"/>
        <v>0</v>
      </c>
      <c r="F79" s="31">
        <f t="shared" si="9"/>
        <v>0</v>
      </c>
      <c r="G79" s="32"/>
      <c r="H79" s="27"/>
      <c r="I79" s="32">
        <f t="shared" si="10"/>
        <v>0</v>
      </c>
      <c r="J79" s="33">
        <f t="shared" si="11"/>
        <v>0</v>
      </c>
      <c r="K79" s="27">
        <f t="shared" si="12"/>
        <v>0</v>
      </c>
      <c r="L79" s="35">
        <f t="shared" si="13"/>
        <v>0</v>
      </c>
      <c r="M79" s="32">
        <v>0</v>
      </c>
      <c r="N79" s="27">
        <f t="shared" si="14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f>'MARET 2024'!M80</f>
        <v>25</v>
      </c>
      <c r="D80" s="45">
        <f>'MARET 2024'!N80</f>
        <v>98958.333333333343</v>
      </c>
      <c r="E80" s="31">
        <f t="shared" si="8"/>
        <v>3958.3333333333339</v>
      </c>
      <c r="F80" s="31">
        <f t="shared" si="9"/>
        <v>3958.3333333333339</v>
      </c>
      <c r="G80" s="32"/>
      <c r="H80" s="27"/>
      <c r="I80" s="32">
        <f t="shared" si="10"/>
        <v>0</v>
      </c>
      <c r="J80" s="33">
        <f t="shared" si="11"/>
        <v>9</v>
      </c>
      <c r="K80" s="27">
        <f t="shared" si="12"/>
        <v>35625.000000000007</v>
      </c>
      <c r="L80" s="35">
        <f t="shared" si="13"/>
        <v>3958.3333333333339</v>
      </c>
      <c r="M80" s="32">
        <v>16</v>
      </c>
      <c r="N80" s="27">
        <f t="shared" si="14"/>
        <v>63333.333333333343</v>
      </c>
      <c r="Q80" s="9"/>
    </row>
    <row r="81" spans="1:17" ht="15" customHeight="1" x14ac:dyDescent="0.25">
      <c r="A81" s="28">
        <v>70</v>
      </c>
      <c r="B81" s="29" t="s">
        <v>68</v>
      </c>
      <c r="C81" s="30">
        <f>'MARET 2024'!M81</f>
        <v>0</v>
      </c>
      <c r="D81" s="45">
        <f>'MARET 2024'!N81</f>
        <v>0</v>
      </c>
      <c r="E81" s="31">
        <f t="shared" si="8"/>
        <v>0</v>
      </c>
      <c r="F81" s="31">
        <f t="shared" si="9"/>
        <v>0</v>
      </c>
      <c r="G81" s="32"/>
      <c r="H81" s="27"/>
      <c r="I81" s="32">
        <f t="shared" si="10"/>
        <v>0</v>
      </c>
      <c r="J81" s="33">
        <f t="shared" si="11"/>
        <v>0</v>
      </c>
      <c r="K81" s="27">
        <f t="shared" si="12"/>
        <v>0</v>
      </c>
      <c r="L81" s="35">
        <f t="shared" si="13"/>
        <v>0</v>
      </c>
      <c r="M81" s="32">
        <v>0</v>
      </c>
      <c r="N81" s="27">
        <f t="shared" si="14"/>
        <v>0</v>
      </c>
      <c r="Q81" s="9"/>
    </row>
    <row r="82" spans="1:17" ht="15" customHeight="1" x14ac:dyDescent="0.25">
      <c r="A82" s="28">
        <v>71</v>
      </c>
      <c r="B82" s="29" t="s">
        <v>69</v>
      </c>
      <c r="C82" s="30">
        <f>'MARET 2024'!M82</f>
        <v>18</v>
      </c>
      <c r="D82" s="45">
        <f>'MARET 2024'!N82</f>
        <v>369636</v>
      </c>
      <c r="E82" s="31">
        <f t="shared" si="8"/>
        <v>20535.333333333332</v>
      </c>
      <c r="F82" s="31">
        <f t="shared" si="9"/>
        <v>20535.333333333332</v>
      </c>
      <c r="G82" s="32"/>
      <c r="H82" s="27"/>
      <c r="I82" s="32">
        <f t="shared" si="10"/>
        <v>0</v>
      </c>
      <c r="J82" s="33">
        <f t="shared" si="11"/>
        <v>6</v>
      </c>
      <c r="K82" s="27">
        <f t="shared" si="12"/>
        <v>123212</v>
      </c>
      <c r="L82" s="35">
        <f t="shared" si="13"/>
        <v>20535.333333333332</v>
      </c>
      <c r="M82" s="32">
        <v>12</v>
      </c>
      <c r="N82" s="27">
        <f t="shared" si="14"/>
        <v>246424</v>
      </c>
      <c r="Q82" s="9"/>
    </row>
    <row r="83" spans="1:17" ht="15" customHeight="1" x14ac:dyDescent="0.25">
      <c r="A83" s="28">
        <v>72</v>
      </c>
      <c r="B83" s="29" t="s">
        <v>70</v>
      </c>
      <c r="C83" s="30">
        <f>'MARET 2024'!M83</f>
        <v>18</v>
      </c>
      <c r="D83" s="45">
        <f>'MARET 2024'!N83</f>
        <v>268296.92307692312</v>
      </c>
      <c r="E83" s="31">
        <f t="shared" si="8"/>
        <v>14905.384615384617</v>
      </c>
      <c r="F83" s="31">
        <f t="shared" si="9"/>
        <v>14905.384615384617</v>
      </c>
      <c r="G83" s="32">
        <v>20</v>
      </c>
      <c r="H83" s="27">
        <v>260000</v>
      </c>
      <c r="I83" s="32">
        <f t="shared" si="10"/>
        <v>13000</v>
      </c>
      <c r="J83" s="33">
        <f t="shared" si="11"/>
        <v>7</v>
      </c>
      <c r="K83" s="27">
        <f t="shared" si="12"/>
        <v>97317.854251012148</v>
      </c>
      <c r="L83" s="35">
        <f t="shared" si="13"/>
        <v>13902.55060728745</v>
      </c>
      <c r="M83" s="32">
        <v>31</v>
      </c>
      <c r="N83" s="27">
        <f t="shared" si="14"/>
        <v>430979.06882591097</v>
      </c>
      <c r="Q83" s="9"/>
    </row>
    <row r="84" spans="1:17" ht="15" customHeight="1" x14ac:dyDescent="0.25">
      <c r="A84" s="28">
        <v>73</v>
      </c>
      <c r="B84" s="29" t="s">
        <v>71</v>
      </c>
      <c r="C84" s="30">
        <f>'MARET 2024'!M84</f>
        <v>5</v>
      </c>
      <c r="D84" s="45">
        <f>'MARET 2024'!N84</f>
        <v>45312.5</v>
      </c>
      <c r="E84" s="31">
        <f t="shared" si="8"/>
        <v>9062.5</v>
      </c>
      <c r="F84" s="31">
        <f t="shared" si="9"/>
        <v>9062.5</v>
      </c>
      <c r="G84" s="32"/>
      <c r="H84" s="27"/>
      <c r="I84" s="32">
        <f t="shared" si="10"/>
        <v>0</v>
      </c>
      <c r="J84" s="33">
        <f t="shared" si="11"/>
        <v>5</v>
      </c>
      <c r="K84" s="27">
        <f t="shared" si="12"/>
        <v>45312.5</v>
      </c>
      <c r="L84" s="35">
        <f t="shared" si="13"/>
        <v>9062.5</v>
      </c>
      <c r="M84" s="32">
        <v>0</v>
      </c>
      <c r="N84" s="27">
        <f t="shared" si="14"/>
        <v>0</v>
      </c>
      <c r="Q84" s="9"/>
    </row>
    <row r="85" spans="1:17" ht="15" customHeight="1" x14ac:dyDescent="0.25">
      <c r="A85" s="28">
        <v>74</v>
      </c>
      <c r="B85" s="29" t="s">
        <v>72</v>
      </c>
      <c r="C85" s="30">
        <f>'MARET 2024'!M85</f>
        <v>12</v>
      </c>
      <c r="D85" s="45">
        <f>'MARET 2024'!N85</f>
        <v>53010</v>
      </c>
      <c r="E85" s="31">
        <f t="shared" si="8"/>
        <v>4417.5</v>
      </c>
      <c r="F85" s="31">
        <f t="shared" si="9"/>
        <v>4417.5</v>
      </c>
      <c r="G85" s="32"/>
      <c r="H85" s="27"/>
      <c r="I85" s="32">
        <f t="shared" si="10"/>
        <v>0</v>
      </c>
      <c r="J85" s="33">
        <f t="shared" si="11"/>
        <v>3</v>
      </c>
      <c r="K85" s="27">
        <f t="shared" si="12"/>
        <v>13252.5</v>
      </c>
      <c r="L85" s="35">
        <f t="shared" si="13"/>
        <v>4417.5</v>
      </c>
      <c r="M85" s="32">
        <v>9</v>
      </c>
      <c r="N85" s="27">
        <f t="shared" si="14"/>
        <v>39757.5</v>
      </c>
      <c r="Q85" s="9"/>
    </row>
    <row r="86" spans="1:17" ht="15" customHeight="1" x14ac:dyDescent="0.25">
      <c r="A86" s="28">
        <v>75</v>
      </c>
      <c r="B86" s="29" t="s">
        <v>73</v>
      </c>
      <c r="C86" s="30">
        <f>'MARET 2024'!M86</f>
        <v>12</v>
      </c>
      <c r="D86" s="45">
        <f>'MARET 2024'!N86</f>
        <v>177624.63157894736</v>
      </c>
      <c r="E86" s="31">
        <f t="shared" si="8"/>
        <v>14802.052631578947</v>
      </c>
      <c r="F86" s="31">
        <f t="shared" si="9"/>
        <v>14802.052631578947</v>
      </c>
      <c r="G86" s="32">
        <v>12</v>
      </c>
      <c r="H86" s="27">
        <v>178800</v>
      </c>
      <c r="I86" s="32">
        <f t="shared" si="10"/>
        <v>14900</v>
      </c>
      <c r="J86" s="33">
        <f t="shared" si="11"/>
        <v>3</v>
      </c>
      <c r="K86" s="27">
        <f t="shared" si="12"/>
        <v>44553.07894736842</v>
      </c>
      <c r="L86" s="35">
        <f t="shared" si="13"/>
        <v>14851.026315789473</v>
      </c>
      <c r="M86" s="32">
        <v>21</v>
      </c>
      <c r="N86" s="27">
        <f t="shared" si="14"/>
        <v>311871.55263157893</v>
      </c>
      <c r="Q86" s="9"/>
    </row>
    <row r="87" spans="1:17" ht="15" customHeight="1" x14ac:dyDescent="0.25">
      <c r="A87" s="28">
        <v>76</v>
      </c>
      <c r="B87" s="29" t="s">
        <v>74</v>
      </c>
      <c r="C87" s="30">
        <f>'MARET 2024'!M87</f>
        <v>0</v>
      </c>
      <c r="D87" s="45">
        <f>'MARET 2024'!N87</f>
        <v>0</v>
      </c>
      <c r="E87" s="31">
        <f t="shared" si="8"/>
        <v>0</v>
      </c>
      <c r="F87" s="31">
        <f t="shared" si="9"/>
        <v>0</v>
      </c>
      <c r="G87" s="32"/>
      <c r="H87" s="27"/>
      <c r="I87" s="32">
        <f t="shared" si="10"/>
        <v>0</v>
      </c>
      <c r="J87" s="33">
        <f t="shared" si="11"/>
        <v>0</v>
      </c>
      <c r="K87" s="27">
        <f t="shared" si="12"/>
        <v>0</v>
      </c>
      <c r="L87" s="35">
        <f t="shared" si="13"/>
        <v>0</v>
      </c>
      <c r="M87" s="32">
        <v>0</v>
      </c>
      <c r="N87" s="27">
        <f t="shared" si="14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>
        <f>'MARET 2024'!M88</f>
        <v>0</v>
      </c>
      <c r="D88" s="45">
        <f>'MARET 2024'!N88</f>
        <v>0</v>
      </c>
      <c r="E88" s="31">
        <f t="shared" si="8"/>
        <v>0</v>
      </c>
      <c r="F88" s="31">
        <f t="shared" si="9"/>
        <v>0</v>
      </c>
      <c r="G88" s="32"/>
      <c r="H88" s="27"/>
      <c r="I88" s="32">
        <f t="shared" si="10"/>
        <v>0</v>
      </c>
      <c r="J88" s="33">
        <f t="shared" si="11"/>
        <v>0</v>
      </c>
      <c r="K88" s="27">
        <f t="shared" si="12"/>
        <v>0</v>
      </c>
      <c r="L88" s="35">
        <f t="shared" si="13"/>
        <v>0</v>
      </c>
      <c r="M88" s="32">
        <v>0</v>
      </c>
      <c r="N88" s="27">
        <f t="shared" si="14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f>'MARET 2024'!M89</f>
        <v>2</v>
      </c>
      <c r="D89" s="45">
        <f>'MARET 2024'!N89</f>
        <v>20000</v>
      </c>
      <c r="E89" s="31">
        <f t="shared" si="8"/>
        <v>10000</v>
      </c>
      <c r="F89" s="31">
        <f t="shared" si="9"/>
        <v>10000</v>
      </c>
      <c r="G89" s="32"/>
      <c r="H89" s="27"/>
      <c r="I89" s="32">
        <f t="shared" si="10"/>
        <v>0</v>
      </c>
      <c r="J89" s="33">
        <f t="shared" si="11"/>
        <v>0</v>
      </c>
      <c r="K89" s="27">
        <f t="shared" si="12"/>
        <v>0</v>
      </c>
      <c r="L89" s="35">
        <f t="shared" si="13"/>
        <v>10000</v>
      </c>
      <c r="M89" s="32">
        <v>2</v>
      </c>
      <c r="N89" s="27">
        <f t="shared" si="14"/>
        <v>20000</v>
      </c>
      <c r="Q89" s="9"/>
    </row>
    <row r="90" spans="1:17" ht="15" customHeight="1" x14ac:dyDescent="0.25">
      <c r="A90" s="28">
        <v>79</v>
      </c>
      <c r="B90" s="29" t="s">
        <v>77</v>
      </c>
      <c r="C90" s="30">
        <f>'MARET 2024'!M90</f>
        <v>24</v>
      </c>
      <c r="D90" s="45">
        <f>'MARET 2024'!N90</f>
        <v>270200</v>
      </c>
      <c r="E90" s="31">
        <f t="shared" si="8"/>
        <v>11258.333333333334</v>
      </c>
      <c r="F90" s="31">
        <f t="shared" si="9"/>
        <v>11258.333333333334</v>
      </c>
      <c r="G90" s="32"/>
      <c r="H90" s="27"/>
      <c r="I90" s="32">
        <f t="shared" si="10"/>
        <v>0</v>
      </c>
      <c r="J90" s="33">
        <f t="shared" si="11"/>
        <v>0</v>
      </c>
      <c r="K90" s="27">
        <f t="shared" si="12"/>
        <v>0</v>
      </c>
      <c r="L90" s="35">
        <f t="shared" si="13"/>
        <v>11258.333333333334</v>
      </c>
      <c r="M90" s="32">
        <v>24</v>
      </c>
      <c r="N90" s="27">
        <f t="shared" si="14"/>
        <v>270200</v>
      </c>
      <c r="Q90" s="9"/>
    </row>
    <row r="91" spans="1:17" ht="15" customHeight="1" x14ac:dyDescent="0.25">
      <c r="A91" s="28">
        <v>80</v>
      </c>
      <c r="B91" s="29" t="s">
        <v>78</v>
      </c>
      <c r="C91" s="30">
        <f>'MARET 2024'!M91</f>
        <v>3</v>
      </c>
      <c r="D91" s="45">
        <f>'MARET 2024'!N91</f>
        <v>30000</v>
      </c>
      <c r="E91" s="31">
        <f t="shared" si="8"/>
        <v>10000</v>
      </c>
      <c r="F91" s="31">
        <f t="shared" si="9"/>
        <v>10000</v>
      </c>
      <c r="G91" s="32"/>
      <c r="H91" s="27"/>
      <c r="I91" s="32">
        <f t="shared" si="10"/>
        <v>0</v>
      </c>
      <c r="J91" s="33">
        <f t="shared" si="11"/>
        <v>1</v>
      </c>
      <c r="K91" s="27">
        <f t="shared" si="12"/>
        <v>10000</v>
      </c>
      <c r="L91" s="35">
        <f t="shared" si="13"/>
        <v>10000</v>
      </c>
      <c r="M91" s="32">
        <v>2</v>
      </c>
      <c r="N91" s="27">
        <f t="shared" si="14"/>
        <v>20000</v>
      </c>
      <c r="Q91" s="9"/>
    </row>
    <row r="92" spans="1:17" ht="15" customHeight="1" x14ac:dyDescent="0.25">
      <c r="A92" s="28">
        <v>81</v>
      </c>
      <c r="B92" s="29" t="s">
        <v>79</v>
      </c>
      <c r="C92" s="30">
        <f>'MARET 2024'!M92</f>
        <v>1</v>
      </c>
      <c r="D92" s="45">
        <f>'MARET 2024'!N92</f>
        <v>5200</v>
      </c>
      <c r="E92" s="31">
        <f t="shared" si="8"/>
        <v>5200</v>
      </c>
      <c r="F92" s="31">
        <f t="shared" si="9"/>
        <v>5200</v>
      </c>
      <c r="G92" s="32"/>
      <c r="H92" s="27"/>
      <c r="I92" s="32">
        <f t="shared" si="10"/>
        <v>0</v>
      </c>
      <c r="J92" s="33">
        <f t="shared" si="11"/>
        <v>0</v>
      </c>
      <c r="K92" s="27">
        <f t="shared" si="12"/>
        <v>0</v>
      </c>
      <c r="L92" s="35">
        <f t="shared" si="13"/>
        <v>5200</v>
      </c>
      <c r="M92" s="32">
        <v>1</v>
      </c>
      <c r="N92" s="27">
        <f t="shared" si="14"/>
        <v>5200</v>
      </c>
      <c r="Q92" s="9"/>
    </row>
    <row r="93" spans="1:17" ht="15" customHeight="1" x14ac:dyDescent="0.25">
      <c r="A93" s="28">
        <v>82</v>
      </c>
      <c r="B93" s="29" t="s">
        <v>80</v>
      </c>
      <c r="C93" s="30">
        <f>'MARET 2024'!M93</f>
        <v>0</v>
      </c>
      <c r="D93" s="45">
        <f>'MARET 2024'!N93</f>
        <v>0</v>
      </c>
      <c r="E93" s="31">
        <f t="shared" si="8"/>
        <v>0</v>
      </c>
      <c r="F93" s="31">
        <f t="shared" si="9"/>
        <v>0</v>
      </c>
      <c r="G93" s="32"/>
      <c r="H93" s="27"/>
      <c r="I93" s="32">
        <f t="shared" si="10"/>
        <v>0</v>
      </c>
      <c r="J93" s="33">
        <f t="shared" si="11"/>
        <v>0</v>
      </c>
      <c r="K93" s="27">
        <f t="shared" si="12"/>
        <v>0</v>
      </c>
      <c r="L93" s="35">
        <f t="shared" si="13"/>
        <v>0</v>
      </c>
      <c r="M93" s="32">
        <v>0</v>
      </c>
      <c r="N93" s="27">
        <f t="shared" si="14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f>'MARET 2024'!M94</f>
        <v>29</v>
      </c>
      <c r="D94" s="45">
        <f>'MARET 2024'!N94</f>
        <v>23200</v>
      </c>
      <c r="E94" s="31">
        <f t="shared" si="8"/>
        <v>800</v>
      </c>
      <c r="F94" s="31">
        <f t="shared" si="9"/>
        <v>800</v>
      </c>
      <c r="G94" s="32"/>
      <c r="H94" s="27"/>
      <c r="I94" s="32">
        <f t="shared" si="10"/>
        <v>0</v>
      </c>
      <c r="J94" s="33">
        <f t="shared" si="11"/>
        <v>0</v>
      </c>
      <c r="K94" s="27">
        <f t="shared" si="12"/>
        <v>0</v>
      </c>
      <c r="L94" s="35">
        <f t="shared" si="13"/>
        <v>800</v>
      </c>
      <c r="M94" s="32">
        <v>29</v>
      </c>
      <c r="N94" s="27">
        <f t="shared" si="14"/>
        <v>23200</v>
      </c>
      <c r="Q94" s="9"/>
    </row>
    <row r="95" spans="1:17" ht="15" customHeight="1" x14ac:dyDescent="0.25">
      <c r="A95" s="28">
        <v>84</v>
      </c>
      <c r="B95" s="29" t="s">
        <v>82</v>
      </c>
      <c r="C95" s="30">
        <f>'MARET 2024'!M95</f>
        <v>5</v>
      </c>
      <c r="D95" s="45">
        <f>'MARET 2024'!N95</f>
        <v>40000</v>
      </c>
      <c r="E95" s="31">
        <f t="shared" si="8"/>
        <v>8000</v>
      </c>
      <c r="F95" s="31">
        <f t="shared" si="9"/>
        <v>8000</v>
      </c>
      <c r="G95" s="32"/>
      <c r="H95" s="27"/>
      <c r="I95" s="32">
        <f t="shared" si="10"/>
        <v>0</v>
      </c>
      <c r="J95" s="33">
        <f t="shared" si="11"/>
        <v>0</v>
      </c>
      <c r="K95" s="27">
        <f t="shared" si="12"/>
        <v>0</v>
      </c>
      <c r="L95" s="35">
        <f t="shared" si="13"/>
        <v>8000</v>
      </c>
      <c r="M95" s="32">
        <v>5</v>
      </c>
      <c r="N95" s="27">
        <f t="shared" si="14"/>
        <v>40000</v>
      </c>
      <c r="Q95" s="9"/>
    </row>
    <row r="96" spans="1:17" ht="15" customHeight="1" x14ac:dyDescent="0.25">
      <c r="A96" s="28">
        <v>85</v>
      </c>
      <c r="B96" s="29" t="s">
        <v>83</v>
      </c>
      <c r="C96" s="30">
        <f>'MARET 2024'!M96</f>
        <v>0</v>
      </c>
      <c r="D96" s="45">
        <f>'MARET 2024'!N96</f>
        <v>0</v>
      </c>
      <c r="E96" s="31">
        <f t="shared" si="8"/>
        <v>0</v>
      </c>
      <c r="F96" s="31">
        <f t="shared" si="9"/>
        <v>0</v>
      </c>
      <c r="G96" s="32"/>
      <c r="H96" s="27"/>
      <c r="I96" s="32">
        <f t="shared" si="10"/>
        <v>0</v>
      </c>
      <c r="J96" s="33">
        <f t="shared" si="11"/>
        <v>0</v>
      </c>
      <c r="K96" s="27">
        <f t="shared" si="12"/>
        <v>0</v>
      </c>
      <c r="L96" s="35">
        <f t="shared" si="13"/>
        <v>0</v>
      </c>
      <c r="M96" s="32">
        <v>0</v>
      </c>
      <c r="N96" s="27">
        <f t="shared" si="14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f>'MARET 2024'!M97</f>
        <v>2</v>
      </c>
      <c r="D97" s="45">
        <f>'MARET 2024'!N97</f>
        <v>27000</v>
      </c>
      <c r="E97" s="31">
        <f t="shared" si="8"/>
        <v>13500</v>
      </c>
      <c r="F97" s="31">
        <f t="shared" si="9"/>
        <v>13500</v>
      </c>
      <c r="G97" s="32"/>
      <c r="H97" s="27"/>
      <c r="I97" s="32">
        <f t="shared" si="10"/>
        <v>0</v>
      </c>
      <c r="J97" s="33">
        <f t="shared" si="11"/>
        <v>0</v>
      </c>
      <c r="K97" s="27">
        <f t="shared" si="12"/>
        <v>0</v>
      </c>
      <c r="L97" s="35">
        <f t="shared" si="13"/>
        <v>13500</v>
      </c>
      <c r="M97" s="32">
        <v>2</v>
      </c>
      <c r="N97" s="27">
        <f t="shared" si="14"/>
        <v>27000</v>
      </c>
      <c r="Q97" s="9"/>
    </row>
    <row r="98" spans="1:17" ht="15" customHeight="1" x14ac:dyDescent="0.25">
      <c r="A98" s="28">
        <v>87</v>
      </c>
      <c r="B98" s="29" t="s">
        <v>85</v>
      </c>
      <c r="C98" s="30">
        <f>'MARET 2024'!M98</f>
        <v>77</v>
      </c>
      <c r="D98" s="45">
        <f>'MARET 2024'!N98</f>
        <v>62998.060240963852</v>
      </c>
      <c r="E98" s="31">
        <f t="shared" si="8"/>
        <v>818.15662650602405</v>
      </c>
      <c r="F98" s="31">
        <f t="shared" si="9"/>
        <v>818.15662650602405</v>
      </c>
      <c r="G98" s="32"/>
      <c r="H98" s="27"/>
      <c r="I98" s="32">
        <f t="shared" si="10"/>
        <v>0</v>
      </c>
      <c r="J98" s="33">
        <f t="shared" si="11"/>
        <v>0</v>
      </c>
      <c r="K98" s="27">
        <f t="shared" si="12"/>
        <v>0</v>
      </c>
      <c r="L98" s="35">
        <f t="shared" si="13"/>
        <v>818.15662650602405</v>
      </c>
      <c r="M98" s="32">
        <v>77</v>
      </c>
      <c r="N98" s="27">
        <f t="shared" si="14"/>
        <v>62998.060240963852</v>
      </c>
      <c r="Q98" s="9"/>
    </row>
    <row r="99" spans="1:17" ht="15" customHeight="1" x14ac:dyDescent="0.25">
      <c r="A99" s="28">
        <v>88</v>
      </c>
      <c r="B99" s="29" t="s">
        <v>86</v>
      </c>
      <c r="C99" s="30">
        <f>'MARET 2024'!M99</f>
        <v>0</v>
      </c>
      <c r="D99" s="45">
        <f>'MARET 2024'!N99</f>
        <v>0</v>
      </c>
      <c r="E99" s="31">
        <f t="shared" si="8"/>
        <v>0</v>
      </c>
      <c r="F99" s="31">
        <f t="shared" si="9"/>
        <v>0</v>
      </c>
      <c r="G99" s="32"/>
      <c r="H99" s="27"/>
      <c r="I99" s="32">
        <f t="shared" si="10"/>
        <v>0</v>
      </c>
      <c r="J99" s="33">
        <f t="shared" si="11"/>
        <v>0</v>
      </c>
      <c r="K99" s="27">
        <f t="shared" si="12"/>
        <v>0</v>
      </c>
      <c r="L99" s="35">
        <f t="shared" si="13"/>
        <v>0</v>
      </c>
      <c r="M99" s="32">
        <v>0</v>
      </c>
      <c r="N99" s="27">
        <f t="shared" si="14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f>'MARET 2024'!M100</f>
        <v>17</v>
      </c>
      <c r="D100" s="45">
        <f>'MARET 2024'!N100</f>
        <v>1334169.7142857143</v>
      </c>
      <c r="E100" s="31">
        <f t="shared" si="8"/>
        <v>78480.571428571435</v>
      </c>
      <c r="F100" s="31">
        <f t="shared" si="9"/>
        <v>78480.571428571435</v>
      </c>
      <c r="G100" s="32"/>
      <c r="H100" s="27"/>
      <c r="I100" s="32">
        <f t="shared" si="10"/>
        <v>0</v>
      </c>
      <c r="J100" s="33">
        <f t="shared" si="11"/>
        <v>3</v>
      </c>
      <c r="K100" s="27">
        <f t="shared" si="12"/>
        <v>235441.71428571432</v>
      </c>
      <c r="L100" s="35">
        <f t="shared" si="13"/>
        <v>78480.571428571435</v>
      </c>
      <c r="M100" s="32">
        <v>14</v>
      </c>
      <c r="N100" s="27">
        <f t="shared" si="14"/>
        <v>1098728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f>'MARET 2024'!M101</f>
        <v>17</v>
      </c>
      <c r="D101" s="45">
        <f>'MARET 2024'!N101</f>
        <v>36762.257142857146</v>
      </c>
      <c r="E101" s="31">
        <f t="shared" si="8"/>
        <v>2162.4857142857145</v>
      </c>
      <c r="F101" s="31">
        <f t="shared" si="9"/>
        <v>2162.4857142857145</v>
      </c>
      <c r="G101" s="32"/>
      <c r="H101" s="27"/>
      <c r="I101" s="32">
        <f t="shared" si="10"/>
        <v>0</v>
      </c>
      <c r="J101" s="33">
        <f t="shared" si="11"/>
        <v>0</v>
      </c>
      <c r="K101" s="27">
        <f t="shared" si="12"/>
        <v>0</v>
      </c>
      <c r="L101" s="35">
        <f t="shared" si="13"/>
        <v>2162.4857142857145</v>
      </c>
      <c r="M101" s="32">
        <v>17</v>
      </c>
      <c r="N101" s="27">
        <f t="shared" si="14"/>
        <v>36762.257142857146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f>'MARET 2024'!M102</f>
        <v>0</v>
      </c>
      <c r="D102" s="45">
        <f>'MARET 2024'!N102</f>
        <v>0</v>
      </c>
      <c r="E102" s="31">
        <f t="shared" si="8"/>
        <v>0</v>
      </c>
      <c r="F102" s="31">
        <f t="shared" si="9"/>
        <v>5500</v>
      </c>
      <c r="G102" s="32">
        <v>12</v>
      </c>
      <c r="H102" s="27">
        <v>66000</v>
      </c>
      <c r="I102" s="32">
        <f t="shared" si="10"/>
        <v>5500</v>
      </c>
      <c r="J102" s="33">
        <f t="shared" si="11"/>
        <v>2</v>
      </c>
      <c r="K102" s="27">
        <f t="shared" si="12"/>
        <v>11000</v>
      </c>
      <c r="L102" s="35">
        <f t="shared" si="13"/>
        <v>5500</v>
      </c>
      <c r="M102" s="32">
        <v>10</v>
      </c>
      <c r="N102" s="27">
        <f t="shared" si="14"/>
        <v>55000</v>
      </c>
      <c r="Q102" s="9"/>
    </row>
    <row r="103" spans="1:17" ht="15" customHeight="1" x14ac:dyDescent="0.25">
      <c r="A103" s="28">
        <v>92</v>
      </c>
      <c r="B103" s="29" t="s">
        <v>90</v>
      </c>
      <c r="C103" s="30">
        <f>'MARET 2024'!M103</f>
        <v>36</v>
      </c>
      <c r="D103" s="45">
        <f>'MARET 2024'!N103</f>
        <v>84150</v>
      </c>
      <c r="E103" s="31">
        <f t="shared" si="8"/>
        <v>2337.5</v>
      </c>
      <c r="F103" s="31">
        <f t="shared" si="9"/>
        <v>2337.5</v>
      </c>
      <c r="G103" s="32"/>
      <c r="H103" s="27"/>
      <c r="I103" s="32">
        <f t="shared" si="10"/>
        <v>0</v>
      </c>
      <c r="J103" s="33">
        <f t="shared" si="11"/>
        <v>8</v>
      </c>
      <c r="K103" s="27">
        <f t="shared" si="12"/>
        <v>18700</v>
      </c>
      <c r="L103" s="35">
        <f t="shared" si="13"/>
        <v>2337.5</v>
      </c>
      <c r="M103" s="32">
        <v>28</v>
      </c>
      <c r="N103" s="27">
        <f t="shared" si="14"/>
        <v>65450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f>'MARET 2024'!M104</f>
        <v>0</v>
      </c>
      <c r="D104" s="45">
        <f>'MARET 2024'!N104</f>
        <v>0</v>
      </c>
      <c r="E104" s="31">
        <f t="shared" si="8"/>
        <v>0</v>
      </c>
      <c r="F104" s="31">
        <f t="shared" si="9"/>
        <v>0</v>
      </c>
      <c r="G104" s="32"/>
      <c r="H104" s="27"/>
      <c r="I104" s="32">
        <f t="shared" si="10"/>
        <v>0</v>
      </c>
      <c r="J104" s="33">
        <f t="shared" si="11"/>
        <v>0</v>
      </c>
      <c r="K104" s="27">
        <f t="shared" si="12"/>
        <v>0</v>
      </c>
      <c r="L104" s="35">
        <f t="shared" si="13"/>
        <v>0</v>
      </c>
      <c r="M104" s="32">
        <v>0</v>
      </c>
      <c r="N104" s="27">
        <f t="shared" si="14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f>'MARET 2024'!M105</f>
        <v>4</v>
      </c>
      <c r="D105" s="45">
        <f>'MARET 2024'!N105</f>
        <v>61500</v>
      </c>
      <c r="E105" s="31">
        <f t="shared" si="8"/>
        <v>15375</v>
      </c>
      <c r="F105" s="31">
        <f t="shared" si="9"/>
        <v>15375</v>
      </c>
      <c r="G105" s="32">
        <v>12</v>
      </c>
      <c r="H105" s="27">
        <v>215000</v>
      </c>
      <c r="I105" s="32">
        <f t="shared" si="10"/>
        <v>17916.666666666668</v>
      </c>
      <c r="J105" s="33">
        <f t="shared" si="11"/>
        <v>2</v>
      </c>
      <c r="K105" s="27">
        <f t="shared" si="12"/>
        <v>34562.5</v>
      </c>
      <c r="L105" s="35">
        <f t="shared" si="13"/>
        <v>17281.25</v>
      </c>
      <c r="M105" s="32">
        <v>14</v>
      </c>
      <c r="N105" s="27">
        <f t="shared" si="14"/>
        <v>241937.5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f>'MARET 2024'!M106</f>
        <v>0</v>
      </c>
      <c r="D106" s="45">
        <f>'MARET 2024'!N106</f>
        <v>0</v>
      </c>
      <c r="E106" s="31">
        <f t="shared" si="8"/>
        <v>0</v>
      </c>
      <c r="F106" s="31">
        <f t="shared" si="9"/>
        <v>0</v>
      </c>
      <c r="G106" s="32"/>
      <c r="H106" s="27"/>
      <c r="I106" s="32">
        <f t="shared" si="10"/>
        <v>0</v>
      </c>
      <c r="J106" s="33">
        <f t="shared" si="11"/>
        <v>0</v>
      </c>
      <c r="K106" s="27">
        <f t="shared" si="12"/>
        <v>0</v>
      </c>
      <c r="L106" s="35">
        <f t="shared" si="13"/>
        <v>0</v>
      </c>
      <c r="M106" s="32">
        <v>0</v>
      </c>
      <c r="N106" s="27">
        <f t="shared" si="14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f>'MARET 2024'!M107</f>
        <v>0</v>
      </c>
      <c r="D107" s="45">
        <f>'MARET 2024'!N107</f>
        <v>0</v>
      </c>
      <c r="E107" s="31">
        <f t="shared" si="8"/>
        <v>0</v>
      </c>
      <c r="F107" s="31">
        <f t="shared" si="9"/>
        <v>0</v>
      </c>
      <c r="G107" s="32"/>
      <c r="H107" s="27"/>
      <c r="I107" s="32">
        <f t="shared" si="10"/>
        <v>0</v>
      </c>
      <c r="J107" s="33">
        <f t="shared" si="11"/>
        <v>0</v>
      </c>
      <c r="K107" s="27">
        <f t="shared" si="12"/>
        <v>0</v>
      </c>
      <c r="L107" s="35">
        <f t="shared" si="13"/>
        <v>0</v>
      </c>
      <c r="M107" s="32">
        <v>0</v>
      </c>
      <c r="N107" s="27">
        <f t="shared" si="14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f>'MARET 2024'!M108</f>
        <v>0</v>
      </c>
      <c r="D108" s="45">
        <f>'MARET 2024'!N108</f>
        <v>0</v>
      </c>
      <c r="E108" s="31">
        <f t="shared" si="8"/>
        <v>0</v>
      </c>
      <c r="F108" s="31">
        <f t="shared" si="9"/>
        <v>0</v>
      </c>
      <c r="G108" s="32"/>
      <c r="H108" s="27"/>
      <c r="I108" s="32">
        <f t="shared" si="10"/>
        <v>0</v>
      </c>
      <c r="J108" s="33">
        <f t="shared" si="11"/>
        <v>0</v>
      </c>
      <c r="K108" s="27">
        <f t="shared" si="12"/>
        <v>0</v>
      </c>
      <c r="L108" s="35">
        <f t="shared" si="13"/>
        <v>0</v>
      </c>
      <c r="M108" s="32">
        <v>0</v>
      </c>
      <c r="N108" s="27">
        <f t="shared" si="14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f>'MARET 2024'!M109</f>
        <v>0</v>
      </c>
      <c r="D109" s="45">
        <f>'MARET 2024'!N109</f>
        <v>0</v>
      </c>
      <c r="E109" s="31">
        <f t="shared" si="8"/>
        <v>0</v>
      </c>
      <c r="F109" s="31">
        <f t="shared" si="9"/>
        <v>0</v>
      </c>
      <c r="G109" s="32"/>
      <c r="H109" s="27"/>
      <c r="I109" s="32">
        <f t="shared" si="10"/>
        <v>0</v>
      </c>
      <c r="J109" s="33">
        <f t="shared" si="11"/>
        <v>0</v>
      </c>
      <c r="K109" s="27">
        <f t="shared" si="12"/>
        <v>0</v>
      </c>
      <c r="L109" s="35">
        <f t="shared" si="13"/>
        <v>0</v>
      </c>
      <c r="M109" s="32">
        <v>0</v>
      </c>
      <c r="N109" s="27">
        <f t="shared" si="14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f>'MARET 2024'!M110</f>
        <v>3</v>
      </c>
      <c r="D110" s="45">
        <f>'MARET 2024'!N110</f>
        <v>17250</v>
      </c>
      <c r="E110" s="31">
        <f t="shared" si="8"/>
        <v>5750</v>
      </c>
      <c r="F110" s="31">
        <f t="shared" si="9"/>
        <v>5750</v>
      </c>
      <c r="G110" s="32"/>
      <c r="H110" s="27"/>
      <c r="I110" s="32">
        <f t="shared" si="10"/>
        <v>0</v>
      </c>
      <c r="J110" s="33">
        <f t="shared" si="11"/>
        <v>3</v>
      </c>
      <c r="K110" s="27">
        <f t="shared" si="12"/>
        <v>17250</v>
      </c>
      <c r="L110" s="35">
        <f t="shared" si="13"/>
        <v>5750</v>
      </c>
      <c r="M110" s="32">
        <v>0</v>
      </c>
      <c r="N110" s="27">
        <f t="shared" si="14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f>'MARET 2024'!M111</f>
        <v>5</v>
      </c>
      <c r="D111" s="45">
        <f>'MARET 2024'!N111</f>
        <v>4350</v>
      </c>
      <c r="E111" s="31">
        <f t="shared" si="8"/>
        <v>870</v>
      </c>
      <c r="F111" s="31">
        <f t="shared" si="9"/>
        <v>870</v>
      </c>
      <c r="G111" s="32"/>
      <c r="H111" s="27"/>
      <c r="I111" s="32">
        <f t="shared" si="10"/>
        <v>0</v>
      </c>
      <c r="J111" s="33">
        <f t="shared" si="11"/>
        <v>5</v>
      </c>
      <c r="K111" s="27">
        <f t="shared" si="12"/>
        <v>4350</v>
      </c>
      <c r="L111" s="35">
        <f t="shared" si="13"/>
        <v>870</v>
      </c>
      <c r="M111" s="32">
        <v>0</v>
      </c>
      <c r="N111" s="27">
        <f t="shared" si="14"/>
        <v>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f>'MARET 2024'!M112</f>
        <v>31</v>
      </c>
      <c r="D112" s="45">
        <f>'MARET 2024'!N112</f>
        <v>52700</v>
      </c>
      <c r="E112" s="31">
        <f t="shared" si="8"/>
        <v>1700</v>
      </c>
      <c r="F112" s="31">
        <f t="shared" si="9"/>
        <v>1700</v>
      </c>
      <c r="G112" s="32"/>
      <c r="H112" s="27"/>
      <c r="I112" s="32">
        <f t="shared" si="10"/>
        <v>0</v>
      </c>
      <c r="J112" s="33">
        <f t="shared" si="11"/>
        <v>15</v>
      </c>
      <c r="K112" s="27">
        <f t="shared" si="12"/>
        <v>25500</v>
      </c>
      <c r="L112" s="35">
        <f t="shared" si="13"/>
        <v>1700</v>
      </c>
      <c r="M112" s="32">
        <v>16</v>
      </c>
      <c r="N112" s="27">
        <f t="shared" si="14"/>
        <v>27200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f>'MARET 2024'!M113</f>
        <v>1</v>
      </c>
      <c r="D113" s="45">
        <f>'MARET 2024'!N113</f>
        <v>6133.5</v>
      </c>
      <c r="E113" s="31">
        <f t="shared" si="8"/>
        <v>6133.5</v>
      </c>
      <c r="F113" s="31">
        <f t="shared" si="9"/>
        <v>6133.5</v>
      </c>
      <c r="G113" s="32"/>
      <c r="H113" s="27"/>
      <c r="I113" s="32">
        <f t="shared" si="10"/>
        <v>0</v>
      </c>
      <c r="J113" s="33">
        <f t="shared" si="11"/>
        <v>0</v>
      </c>
      <c r="K113" s="27">
        <f t="shared" si="12"/>
        <v>0</v>
      </c>
      <c r="L113" s="35">
        <f t="shared" si="13"/>
        <v>6133.5</v>
      </c>
      <c r="M113" s="32">
        <v>1</v>
      </c>
      <c r="N113" s="27">
        <f t="shared" si="14"/>
        <v>6133.5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f>'MARET 2024'!M114</f>
        <v>0</v>
      </c>
      <c r="D114" s="45">
        <f>'MARET 2024'!N114</f>
        <v>0</v>
      </c>
      <c r="E114" s="31">
        <f t="shared" si="8"/>
        <v>0</v>
      </c>
      <c r="F114" s="31">
        <f t="shared" si="9"/>
        <v>0</v>
      </c>
      <c r="G114" s="32"/>
      <c r="H114" s="27"/>
      <c r="I114" s="32">
        <f t="shared" si="10"/>
        <v>0</v>
      </c>
      <c r="J114" s="33">
        <f t="shared" si="11"/>
        <v>0</v>
      </c>
      <c r="K114" s="27">
        <f t="shared" si="12"/>
        <v>0</v>
      </c>
      <c r="L114" s="35">
        <f t="shared" si="13"/>
        <v>0</v>
      </c>
      <c r="M114" s="32">
        <v>0</v>
      </c>
      <c r="N114" s="27">
        <f t="shared" si="14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f>'MARET 2024'!M115</f>
        <v>2</v>
      </c>
      <c r="D115" s="45">
        <f>'MARET 2024'!N115</f>
        <v>9740</v>
      </c>
      <c r="E115" s="31">
        <f t="shared" si="8"/>
        <v>4870</v>
      </c>
      <c r="F115" s="31">
        <f t="shared" si="9"/>
        <v>4870</v>
      </c>
      <c r="G115" s="32"/>
      <c r="H115" s="27"/>
      <c r="I115" s="32">
        <f t="shared" si="10"/>
        <v>0</v>
      </c>
      <c r="J115" s="33">
        <f t="shared" si="11"/>
        <v>0</v>
      </c>
      <c r="K115" s="27">
        <f t="shared" si="12"/>
        <v>0</v>
      </c>
      <c r="L115" s="35">
        <f t="shared" si="13"/>
        <v>4870</v>
      </c>
      <c r="M115" s="32">
        <v>2</v>
      </c>
      <c r="N115" s="27">
        <f t="shared" si="14"/>
        <v>9740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f>'MARET 2024'!M116</f>
        <v>0</v>
      </c>
      <c r="D116" s="45">
        <f>'MARET 2024'!N116</f>
        <v>0</v>
      </c>
      <c r="E116" s="31">
        <f t="shared" si="8"/>
        <v>0</v>
      </c>
      <c r="F116" s="31">
        <f t="shared" si="9"/>
        <v>0</v>
      </c>
      <c r="G116" s="32"/>
      <c r="H116" s="27"/>
      <c r="I116" s="32">
        <f t="shared" si="10"/>
        <v>0</v>
      </c>
      <c r="J116" s="33">
        <f t="shared" si="11"/>
        <v>0</v>
      </c>
      <c r="K116" s="27">
        <f t="shared" si="12"/>
        <v>0</v>
      </c>
      <c r="L116" s="35">
        <f t="shared" si="13"/>
        <v>0</v>
      </c>
      <c r="M116" s="32">
        <v>0</v>
      </c>
      <c r="N116" s="27">
        <f t="shared" si="14"/>
        <v>0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f>'MARET 2024'!M117</f>
        <v>0</v>
      </c>
      <c r="D117" s="45">
        <f>'MARET 2024'!N117</f>
        <v>0</v>
      </c>
      <c r="E117" s="31">
        <f t="shared" si="8"/>
        <v>0</v>
      </c>
      <c r="F117" s="31">
        <f t="shared" si="9"/>
        <v>0</v>
      </c>
      <c r="G117" s="32"/>
      <c r="H117" s="27"/>
      <c r="I117" s="32">
        <f t="shared" si="10"/>
        <v>0</v>
      </c>
      <c r="J117" s="33">
        <f t="shared" si="11"/>
        <v>0</v>
      </c>
      <c r="K117" s="27">
        <f t="shared" si="12"/>
        <v>0</v>
      </c>
      <c r="L117" s="35">
        <f t="shared" si="13"/>
        <v>0</v>
      </c>
      <c r="M117" s="32">
        <v>0</v>
      </c>
      <c r="N117" s="27">
        <f t="shared" si="14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f>'MARET 2024'!M118</f>
        <v>0</v>
      </c>
      <c r="D118" s="45">
        <f>'MARET 2024'!N118</f>
        <v>0</v>
      </c>
      <c r="E118" s="31">
        <f t="shared" si="8"/>
        <v>0</v>
      </c>
      <c r="F118" s="31">
        <f t="shared" si="9"/>
        <v>0</v>
      </c>
      <c r="G118" s="32"/>
      <c r="H118" s="27"/>
      <c r="I118" s="32">
        <f t="shared" si="10"/>
        <v>0</v>
      </c>
      <c r="J118" s="33">
        <f t="shared" si="11"/>
        <v>0</v>
      </c>
      <c r="K118" s="27">
        <f t="shared" si="12"/>
        <v>0</v>
      </c>
      <c r="L118" s="35">
        <f t="shared" si="13"/>
        <v>0</v>
      </c>
      <c r="M118" s="32">
        <v>0</v>
      </c>
      <c r="N118" s="27">
        <f t="shared" si="14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f>'MARET 2024'!M119</f>
        <v>9</v>
      </c>
      <c r="D119" s="45">
        <f>'MARET 2024'!N119</f>
        <v>44531.25</v>
      </c>
      <c r="E119" s="31">
        <f t="shared" si="8"/>
        <v>4947.916666666667</v>
      </c>
      <c r="F119" s="31">
        <f t="shared" si="9"/>
        <v>4947.916666666667</v>
      </c>
      <c r="G119" s="32"/>
      <c r="H119" s="27"/>
      <c r="I119" s="32">
        <f t="shared" si="10"/>
        <v>0</v>
      </c>
      <c r="J119" s="33">
        <f t="shared" si="11"/>
        <v>9</v>
      </c>
      <c r="K119" s="27">
        <f t="shared" si="12"/>
        <v>44531.25</v>
      </c>
      <c r="L119" s="35">
        <f t="shared" si="13"/>
        <v>4947.916666666667</v>
      </c>
      <c r="M119" s="32">
        <v>0</v>
      </c>
      <c r="N119" s="27">
        <f t="shared" si="14"/>
        <v>0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f>'MARET 2024'!M120</f>
        <v>8</v>
      </c>
      <c r="D120" s="45">
        <f>'MARET 2024'!N120</f>
        <v>258666.66666666666</v>
      </c>
      <c r="E120" s="31">
        <f t="shared" si="8"/>
        <v>32333.333333333332</v>
      </c>
      <c r="F120" s="31">
        <f t="shared" si="9"/>
        <v>32333.333333333332</v>
      </c>
      <c r="G120" s="32"/>
      <c r="H120" s="27"/>
      <c r="I120" s="32">
        <f t="shared" si="10"/>
        <v>0</v>
      </c>
      <c r="J120" s="33">
        <f t="shared" si="11"/>
        <v>7</v>
      </c>
      <c r="K120" s="27">
        <f t="shared" si="12"/>
        <v>226333.33333333331</v>
      </c>
      <c r="L120" s="35">
        <f t="shared" si="13"/>
        <v>32333.333333333332</v>
      </c>
      <c r="M120" s="32">
        <v>1</v>
      </c>
      <c r="N120" s="27">
        <f t="shared" si="14"/>
        <v>32333.333333333332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f>'MARET 2024'!M121</f>
        <v>0</v>
      </c>
      <c r="D121" s="45">
        <f>'MARET 2024'!N121</f>
        <v>0</v>
      </c>
      <c r="E121" s="31">
        <f t="shared" si="8"/>
        <v>0</v>
      </c>
      <c r="F121" s="31">
        <f t="shared" si="9"/>
        <v>0</v>
      </c>
      <c r="G121" s="32"/>
      <c r="H121" s="27"/>
      <c r="I121" s="32">
        <f t="shared" si="10"/>
        <v>0</v>
      </c>
      <c r="J121" s="33">
        <f t="shared" si="11"/>
        <v>0</v>
      </c>
      <c r="K121" s="27">
        <f t="shared" si="12"/>
        <v>0</v>
      </c>
      <c r="L121" s="35">
        <f t="shared" si="13"/>
        <v>0</v>
      </c>
      <c r="M121" s="32">
        <v>0</v>
      </c>
      <c r="N121" s="27">
        <f t="shared" si="14"/>
        <v>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f>'MARET 2024'!M122</f>
        <v>12</v>
      </c>
      <c r="D122" s="45">
        <f>'MARET 2024'!N122</f>
        <v>189999.90666666668</v>
      </c>
      <c r="E122" s="31">
        <f t="shared" si="8"/>
        <v>15833.325555555557</v>
      </c>
      <c r="F122" s="31">
        <f t="shared" si="9"/>
        <v>15833.325555555557</v>
      </c>
      <c r="G122" s="32"/>
      <c r="H122" s="27"/>
      <c r="I122" s="32">
        <f t="shared" si="10"/>
        <v>0</v>
      </c>
      <c r="J122" s="33">
        <f t="shared" si="11"/>
        <v>3</v>
      </c>
      <c r="K122" s="27">
        <f t="shared" si="12"/>
        <v>47499.976666666669</v>
      </c>
      <c r="L122" s="35">
        <f t="shared" si="13"/>
        <v>15833.325555555557</v>
      </c>
      <c r="M122" s="32">
        <v>9</v>
      </c>
      <c r="N122" s="27">
        <f t="shared" si="14"/>
        <v>142499.93000000002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f>'MARET 2024'!M123</f>
        <v>0</v>
      </c>
      <c r="D123" s="45">
        <f>'MARET 2024'!N123</f>
        <v>0</v>
      </c>
      <c r="E123" s="31">
        <f t="shared" si="8"/>
        <v>0</v>
      </c>
      <c r="F123" s="31">
        <f t="shared" si="9"/>
        <v>0</v>
      </c>
      <c r="G123" s="32"/>
      <c r="H123" s="27"/>
      <c r="I123" s="32">
        <f t="shared" si="10"/>
        <v>0</v>
      </c>
      <c r="J123" s="33">
        <f t="shared" si="11"/>
        <v>0</v>
      </c>
      <c r="K123" s="27">
        <f t="shared" si="12"/>
        <v>0</v>
      </c>
      <c r="L123" s="35">
        <f t="shared" si="13"/>
        <v>0</v>
      </c>
      <c r="M123" s="32">
        <v>0</v>
      </c>
      <c r="N123" s="27">
        <f t="shared" si="14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f>'MARET 2024'!M124</f>
        <v>8</v>
      </c>
      <c r="D124" s="45">
        <f>'MARET 2024'!N124</f>
        <v>35518.6</v>
      </c>
      <c r="E124" s="31">
        <f t="shared" si="8"/>
        <v>4439.8249999999998</v>
      </c>
      <c r="F124" s="31">
        <f t="shared" si="9"/>
        <v>4439.8249999999998</v>
      </c>
      <c r="G124" s="33"/>
      <c r="H124" s="27"/>
      <c r="I124" s="32">
        <f t="shared" si="10"/>
        <v>0</v>
      </c>
      <c r="J124" s="33">
        <f t="shared" si="11"/>
        <v>0</v>
      </c>
      <c r="K124" s="27">
        <f t="shared" si="12"/>
        <v>0</v>
      </c>
      <c r="L124" s="35">
        <f t="shared" si="13"/>
        <v>4439.8249999999998</v>
      </c>
      <c r="M124" s="32">
        <v>8</v>
      </c>
      <c r="N124" s="27">
        <f t="shared" si="14"/>
        <v>35518.6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f>'MARET 2024'!M125</f>
        <v>7</v>
      </c>
      <c r="D125" s="45">
        <f>'MARET 2024'!N125</f>
        <v>31078.774999999998</v>
      </c>
      <c r="E125" s="31">
        <f t="shared" si="8"/>
        <v>4439.8249999999998</v>
      </c>
      <c r="F125" s="31">
        <f t="shared" si="9"/>
        <v>4439.8249999999998</v>
      </c>
      <c r="G125" s="33"/>
      <c r="H125" s="27"/>
      <c r="I125" s="32">
        <f t="shared" si="10"/>
        <v>0</v>
      </c>
      <c r="J125" s="33">
        <f t="shared" si="11"/>
        <v>0</v>
      </c>
      <c r="K125" s="27">
        <f t="shared" si="12"/>
        <v>0</v>
      </c>
      <c r="L125" s="35">
        <f t="shared" si="13"/>
        <v>4439.8249999999998</v>
      </c>
      <c r="M125" s="32">
        <v>7</v>
      </c>
      <c r="N125" s="27">
        <f t="shared" si="14"/>
        <v>31078.774999999998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f>'MARET 2024'!M126</f>
        <v>0</v>
      </c>
      <c r="D126" s="45">
        <f>'MARET 2024'!N126</f>
        <v>0</v>
      </c>
      <c r="E126" s="31">
        <f t="shared" si="8"/>
        <v>0</v>
      </c>
      <c r="F126" s="31">
        <f t="shared" si="9"/>
        <v>0</v>
      </c>
      <c r="G126" s="33"/>
      <c r="H126" s="27"/>
      <c r="I126" s="32">
        <f t="shared" si="10"/>
        <v>0</v>
      </c>
      <c r="J126" s="33">
        <f t="shared" si="11"/>
        <v>0</v>
      </c>
      <c r="K126" s="27">
        <f t="shared" si="12"/>
        <v>0</v>
      </c>
      <c r="L126" s="35">
        <f t="shared" si="13"/>
        <v>0</v>
      </c>
      <c r="M126" s="32">
        <v>0</v>
      </c>
      <c r="N126" s="27">
        <f t="shared" si="14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f>'MARET 2024'!M127</f>
        <v>9</v>
      </c>
      <c r="D127" s="45">
        <f>'MARET 2024'!N127</f>
        <v>39958.424999999996</v>
      </c>
      <c r="E127" s="31">
        <f t="shared" si="8"/>
        <v>4439.8249999999998</v>
      </c>
      <c r="F127" s="31">
        <f t="shared" si="9"/>
        <v>4439.8249999999998</v>
      </c>
      <c r="G127" s="33"/>
      <c r="H127" s="27"/>
      <c r="I127" s="32">
        <f t="shared" si="10"/>
        <v>0</v>
      </c>
      <c r="J127" s="33">
        <f t="shared" si="11"/>
        <v>0</v>
      </c>
      <c r="K127" s="27">
        <f t="shared" si="12"/>
        <v>0</v>
      </c>
      <c r="L127" s="35">
        <f t="shared" si="13"/>
        <v>4439.8249999999998</v>
      </c>
      <c r="M127" s="32">
        <v>9</v>
      </c>
      <c r="N127" s="27">
        <f t="shared" si="14"/>
        <v>39958.424999999996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f>'MARET 2024'!M128</f>
        <v>12</v>
      </c>
      <c r="D128" s="45">
        <f>'MARET 2024'!N128</f>
        <v>53277.899999999994</v>
      </c>
      <c r="E128" s="31">
        <f t="shared" si="8"/>
        <v>4439.8249999999998</v>
      </c>
      <c r="F128" s="31">
        <f t="shared" si="9"/>
        <v>4439.8249999999998</v>
      </c>
      <c r="G128" s="33"/>
      <c r="H128" s="27"/>
      <c r="I128" s="32">
        <f t="shared" si="10"/>
        <v>0</v>
      </c>
      <c r="J128" s="33">
        <f t="shared" si="11"/>
        <v>0</v>
      </c>
      <c r="K128" s="27">
        <f t="shared" si="12"/>
        <v>0</v>
      </c>
      <c r="L128" s="35">
        <f t="shared" si="13"/>
        <v>4439.8249999999998</v>
      </c>
      <c r="M128" s="32">
        <v>12</v>
      </c>
      <c r="N128" s="27">
        <f t="shared" si="14"/>
        <v>53277.899999999994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f>'MARET 2024'!M129</f>
        <v>2</v>
      </c>
      <c r="D129" s="45">
        <f>'MARET 2024'!N129</f>
        <v>8879.65</v>
      </c>
      <c r="E129" s="31">
        <f t="shared" si="8"/>
        <v>4439.8249999999998</v>
      </c>
      <c r="F129" s="31">
        <f t="shared" si="9"/>
        <v>4439.8249999999998</v>
      </c>
      <c r="G129" s="33"/>
      <c r="H129" s="27"/>
      <c r="I129" s="32">
        <f t="shared" si="10"/>
        <v>0</v>
      </c>
      <c r="J129" s="33">
        <f t="shared" si="11"/>
        <v>0</v>
      </c>
      <c r="K129" s="27">
        <f t="shared" si="12"/>
        <v>0</v>
      </c>
      <c r="L129" s="35">
        <f t="shared" si="13"/>
        <v>4439.8249999999998</v>
      </c>
      <c r="M129" s="32">
        <v>2</v>
      </c>
      <c r="N129" s="27">
        <f t="shared" si="14"/>
        <v>8879.65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f>'MARET 2024'!M130</f>
        <v>0</v>
      </c>
      <c r="D130" s="45">
        <f>'MARET 2024'!N130</f>
        <v>0</v>
      </c>
      <c r="E130" s="31">
        <f t="shared" si="8"/>
        <v>0</v>
      </c>
      <c r="F130" s="31">
        <f t="shared" si="9"/>
        <v>0</v>
      </c>
      <c r="G130" s="32"/>
      <c r="H130" s="27"/>
      <c r="I130" s="32">
        <f t="shared" si="10"/>
        <v>0</v>
      </c>
      <c r="J130" s="33">
        <f t="shared" si="11"/>
        <v>0</v>
      </c>
      <c r="K130" s="27">
        <f t="shared" si="12"/>
        <v>0</v>
      </c>
      <c r="L130" s="35">
        <f t="shared" si="13"/>
        <v>0</v>
      </c>
      <c r="M130" s="32">
        <v>0</v>
      </c>
      <c r="N130" s="27">
        <f t="shared" si="14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f>'MARET 2024'!M131</f>
        <v>0</v>
      </c>
      <c r="D131" s="45">
        <f>'MARET 2024'!N131</f>
        <v>0</v>
      </c>
      <c r="E131" s="31">
        <f t="shared" si="8"/>
        <v>0</v>
      </c>
      <c r="F131" s="31">
        <f t="shared" si="9"/>
        <v>0</v>
      </c>
      <c r="G131" s="32"/>
      <c r="H131" s="27"/>
      <c r="I131" s="32">
        <f t="shared" si="10"/>
        <v>0</v>
      </c>
      <c r="J131" s="33">
        <f t="shared" si="11"/>
        <v>0</v>
      </c>
      <c r="K131" s="27">
        <f t="shared" si="12"/>
        <v>0</v>
      </c>
      <c r="L131" s="35">
        <f t="shared" si="13"/>
        <v>0</v>
      </c>
      <c r="M131" s="32">
        <v>0</v>
      </c>
      <c r="N131" s="27">
        <f t="shared" si="14"/>
        <v>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f>'MARET 2024'!M132</f>
        <v>5</v>
      </c>
      <c r="D132" s="45">
        <f>'MARET 2024'!N132</f>
        <v>116666.55</v>
      </c>
      <c r="E132" s="31">
        <f t="shared" si="8"/>
        <v>23333.31</v>
      </c>
      <c r="F132" s="31">
        <f t="shared" si="9"/>
        <v>23333.31</v>
      </c>
      <c r="G132" s="32"/>
      <c r="H132" s="27"/>
      <c r="I132" s="32">
        <f t="shared" si="10"/>
        <v>0</v>
      </c>
      <c r="J132" s="33">
        <f t="shared" si="11"/>
        <v>0</v>
      </c>
      <c r="K132" s="27">
        <f t="shared" si="12"/>
        <v>0</v>
      </c>
      <c r="L132" s="35">
        <f t="shared" si="13"/>
        <v>23333.31</v>
      </c>
      <c r="M132" s="32">
        <v>5</v>
      </c>
      <c r="N132" s="27">
        <f t="shared" si="14"/>
        <v>116666.55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f>'MARET 2024'!M133</f>
        <v>2</v>
      </c>
      <c r="D133" s="45">
        <f>'MARET 2024'!N133</f>
        <v>599750</v>
      </c>
      <c r="E133" s="31">
        <f t="shared" si="8"/>
        <v>299875</v>
      </c>
      <c r="F133" s="31">
        <f t="shared" si="9"/>
        <v>299875</v>
      </c>
      <c r="G133" s="32"/>
      <c r="H133" s="27"/>
      <c r="I133" s="32">
        <f t="shared" si="10"/>
        <v>0</v>
      </c>
      <c r="J133" s="33">
        <f t="shared" si="11"/>
        <v>1</v>
      </c>
      <c r="K133" s="27">
        <f t="shared" si="12"/>
        <v>299875</v>
      </c>
      <c r="L133" s="35">
        <f t="shared" si="13"/>
        <v>299875</v>
      </c>
      <c r="M133" s="32">
        <v>1</v>
      </c>
      <c r="N133" s="27">
        <f t="shared" si="14"/>
        <v>299875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f>'MARET 2024'!M134</f>
        <v>72</v>
      </c>
      <c r="D134" s="45">
        <f>'MARET 2024'!N134</f>
        <v>706023.5294117647</v>
      </c>
      <c r="E134" s="31">
        <f t="shared" si="8"/>
        <v>9805.8823529411766</v>
      </c>
      <c r="F134" s="31">
        <f t="shared" si="9"/>
        <v>9805.8823529411766</v>
      </c>
      <c r="G134" s="32"/>
      <c r="H134" s="27"/>
      <c r="I134" s="32">
        <f t="shared" si="10"/>
        <v>0</v>
      </c>
      <c r="J134" s="33">
        <f t="shared" si="11"/>
        <v>11</v>
      </c>
      <c r="K134" s="27">
        <f t="shared" si="12"/>
        <v>107864.70588235294</v>
      </c>
      <c r="L134" s="35">
        <f t="shared" si="13"/>
        <v>9805.8823529411766</v>
      </c>
      <c r="M134" s="32">
        <v>61</v>
      </c>
      <c r="N134" s="27">
        <f t="shared" si="14"/>
        <v>598158.82352941181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f>'MARET 2024'!M135</f>
        <v>0</v>
      </c>
      <c r="D135" s="45">
        <f>'MARET 2024'!N135</f>
        <v>0</v>
      </c>
      <c r="E135" s="31">
        <f t="shared" si="8"/>
        <v>0</v>
      </c>
      <c r="F135" s="31">
        <f t="shared" si="9"/>
        <v>0</v>
      </c>
      <c r="G135" s="32"/>
      <c r="H135" s="27"/>
      <c r="I135" s="32">
        <f t="shared" si="10"/>
        <v>0</v>
      </c>
      <c r="J135" s="33">
        <f t="shared" si="11"/>
        <v>0</v>
      </c>
      <c r="K135" s="27">
        <f t="shared" si="12"/>
        <v>0</v>
      </c>
      <c r="L135" s="35">
        <f t="shared" si="13"/>
        <v>0</v>
      </c>
      <c r="M135" s="32">
        <v>0</v>
      </c>
      <c r="N135" s="27">
        <f t="shared" si="14"/>
        <v>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f>'MARET 2024'!M136</f>
        <v>5</v>
      </c>
      <c r="D136" s="45">
        <f>'MARET 2024'!N136</f>
        <v>28750</v>
      </c>
      <c r="E136" s="31">
        <f t="shared" si="8"/>
        <v>5750</v>
      </c>
      <c r="F136" s="31">
        <f t="shared" si="9"/>
        <v>5750</v>
      </c>
      <c r="G136" s="32"/>
      <c r="H136" s="27"/>
      <c r="I136" s="32">
        <f t="shared" si="10"/>
        <v>0</v>
      </c>
      <c r="J136" s="33">
        <f t="shared" si="11"/>
        <v>0</v>
      </c>
      <c r="K136" s="27">
        <f t="shared" si="12"/>
        <v>0</v>
      </c>
      <c r="L136" s="35">
        <f t="shared" si="13"/>
        <v>5750</v>
      </c>
      <c r="M136" s="32">
        <v>5</v>
      </c>
      <c r="N136" s="27">
        <f t="shared" si="14"/>
        <v>28750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f>'MARET 2024'!M137</f>
        <v>3</v>
      </c>
      <c r="D137" s="45">
        <f>'MARET 2024'!N137</f>
        <v>17250</v>
      </c>
      <c r="E137" s="31">
        <f t="shared" si="8"/>
        <v>5750</v>
      </c>
      <c r="F137" s="31">
        <f t="shared" si="9"/>
        <v>5750</v>
      </c>
      <c r="G137" s="32"/>
      <c r="H137" s="27"/>
      <c r="I137" s="32">
        <f t="shared" si="10"/>
        <v>0</v>
      </c>
      <c r="J137" s="33">
        <f t="shared" si="11"/>
        <v>0</v>
      </c>
      <c r="K137" s="27">
        <f t="shared" si="12"/>
        <v>0</v>
      </c>
      <c r="L137" s="35">
        <f t="shared" si="13"/>
        <v>5750</v>
      </c>
      <c r="M137" s="32">
        <v>3</v>
      </c>
      <c r="N137" s="27">
        <f t="shared" si="14"/>
        <v>17250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f>'MARET 2024'!M138</f>
        <v>0</v>
      </c>
      <c r="D138" s="45">
        <f>'MARET 2024'!N138</f>
        <v>0</v>
      </c>
      <c r="E138" s="31">
        <f t="shared" si="8"/>
        <v>0</v>
      </c>
      <c r="F138" s="31">
        <f t="shared" si="9"/>
        <v>0</v>
      </c>
      <c r="G138" s="32"/>
      <c r="H138" s="27"/>
      <c r="I138" s="32">
        <f t="shared" si="10"/>
        <v>0</v>
      </c>
      <c r="J138" s="33">
        <f t="shared" si="11"/>
        <v>0</v>
      </c>
      <c r="K138" s="27">
        <f t="shared" si="12"/>
        <v>0</v>
      </c>
      <c r="L138" s="35">
        <f t="shared" si="13"/>
        <v>0</v>
      </c>
      <c r="M138" s="32">
        <v>0</v>
      </c>
      <c r="N138" s="27">
        <f t="shared" si="14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f>'MARET 2024'!M139</f>
        <v>0</v>
      </c>
      <c r="D139" s="45">
        <f>'MARET 2024'!N139</f>
        <v>0</v>
      </c>
      <c r="E139" s="31">
        <f t="shared" si="8"/>
        <v>0</v>
      </c>
      <c r="F139" s="31">
        <f t="shared" si="9"/>
        <v>0</v>
      </c>
      <c r="G139" s="32"/>
      <c r="H139" s="27"/>
      <c r="I139" s="32">
        <f t="shared" si="10"/>
        <v>0</v>
      </c>
      <c r="J139" s="33">
        <f t="shared" si="11"/>
        <v>0</v>
      </c>
      <c r="K139" s="27">
        <f t="shared" si="12"/>
        <v>0</v>
      </c>
      <c r="L139" s="35">
        <f t="shared" si="13"/>
        <v>0</v>
      </c>
      <c r="M139" s="32">
        <v>0</v>
      </c>
      <c r="N139" s="27">
        <f t="shared" si="14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f>'MARET 2024'!M140</f>
        <v>5</v>
      </c>
      <c r="D140" s="45">
        <f>'MARET 2024'!N140</f>
        <v>62500</v>
      </c>
      <c r="E140" s="31">
        <f t="shared" si="8"/>
        <v>12500</v>
      </c>
      <c r="F140" s="31">
        <f t="shared" si="9"/>
        <v>12500</v>
      </c>
      <c r="G140" s="32">
        <v>12</v>
      </c>
      <c r="H140" s="27">
        <v>150000</v>
      </c>
      <c r="I140" s="32">
        <f t="shared" si="10"/>
        <v>12500</v>
      </c>
      <c r="J140" s="33">
        <f t="shared" si="11"/>
        <v>2</v>
      </c>
      <c r="K140" s="27">
        <f t="shared" si="12"/>
        <v>25000</v>
      </c>
      <c r="L140" s="35">
        <f t="shared" si="13"/>
        <v>12500</v>
      </c>
      <c r="M140" s="32">
        <v>15</v>
      </c>
      <c r="N140" s="27">
        <f t="shared" si="14"/>
        <v>187500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f>'MARET 2024'!M141</f>
        <v>1</v>
      </c>
      <c r="D141" s="45">
        <f>'MARET 2024'!N141</f>
        <v>12708.375</v>
      </c>
      <c r="E141" s="31">
        <f t="shared" si="8"/>
        <v>12708.375</v>
      </c>
      <c r="F141" s="31">
        <f t="shared" si="9"/>
        <v>12708.375</v>
      </c>
      <c r="G141" s="32">
        <v>12</v>
      </c>
      <c r="H141" s="27">
        <v>160000</v>
      </c>
      <c r="I141" s="32">
        <f t="shared" si="10"/>
        <v>13333.333333333334</v>
      </c>
      <c r="J141" s="33">
        <f t="shared" si="11"/>
        <v>3</v>
      </c>
      <c r="K141" s="27">
        <f t="shared" si="12"/>
        <v>39855.778846153844</v>
      </c>
      <c r="L141" s="35">
        <f t="shared" si="13"/>
        <v>13285.259615384615</v>
      </c>
      <c r="M141" s="32">
        <v>10</v>
      </c>
      <c r="N141" s="27">
        <f t="shared" si="14"/>
        <v>132852.59615384616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f>'MARET 2024'!M142</f>
        <v>2</v>
      </c>
      <c r="D142" s="45">
        <f>'MARET 2024'!N142</f>
        <v>51666.8</v>
      </c>
      <c r="E142" s="31">
        <f t="shared" ref="E142:E205" si="15">IF(C142&gt;0,D142/C142,0)</f>
        <v>25833.4</v>
      </c>
      <c r="F142" s="31">
        <f t="shared" ref="F142:F205" si="16">IF(C142&gt;0,E142,I142)</f>
        <v>25833.4</v>
      </c>
      <c r="G142" s="32"/>
      <c r="H142" s="27"/>
      <c r="I142" s="32">
        <f t="shared" ref="I142:I205" si="17">IF(G142&gt;0,H142/G142,0)</f>
        <v>0</v>
      </c>
      <c r="J142" s="33">
        <f t="shared" ref="J142:J205" si="18">C142+G142-M142</f>
        <v>0</v>
      </c>
      <c r="K142" s="27">
        <f t="shared" ref="K142:K205" si="19">J142*L142</f>
        <v>0</v>
      </c>
      <c r="L142" s="35">
        <f t="shared" ref="L142:L205" si="20">IF(G142&gt;0,(D142+H142)/(C142+G142),F142)</f>
        <v>25833.4</v>
      </c>
      <c r="M142" s="32">
        <v>2</v>
      </c>
      <c r="N142" s="27">
        <f t="shared" ref="N142:N167" si="21">M142*L142</f>
        <v>51666.8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f>'MARET 2024'!M143</f>
        <v>1</v>
      </c>
      <c r="D143" s="45">
        <f>'MARET 2024'!N143</f>
        <v>25833.4</v>
      </c>
      <c r="E143" s="31">
        <f t="shared" si="15"/>
        <v>25833.4</v>
      </c>
      <c r="F143" s="31">
        <f t="shared" si="16"/>
        <v>25833.4</v>
      </c>
      <c r="G143" s="32"/>
      <c r="H143" s="27"/>
      <c r="I143" s="32">
        <f t="shared" si="17"/>
        <v>0</v>
      </c>
      <c r="J143" s="33">
        <f t="shared" si="18"/>
        <v>0</v>
      </c>
      <c r="K143" s="27">
        <f t="shared" si="19"/>
        <v>0</v>
      </c>
      <c r="L143" s="35">
        <f t="shared" si="20"/>
        <v>25833.4</v>
      </c>
      <c r="M143" s="32">
        <v>1</v>
      </c>
      <c r="N143" s="27">
        <f t="shared" si="21"/>
        <v>25833.4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f>'MARET 2024'!M144</f>
        <v>1</v>
      </c>
      <c r="D144" s="45">
        <f>'MARET 2024'!N144</f>
        <v>25833.4</v>
      </c>
      <c r="E144" s="31">
        <f t="shared" si="15"/>
        <v>25833.4</v>
      </c>
      <c r="F144" s="31">
        <f t="shared" si="16"/>
        <v>25833.4</v>
      </c>
      <c r="G144" s="32"/>
      <c r="H144" s="27"/>
      <c r="I144" s="32">
        <f t="shared" si="17"/>
        <v>0</v>
      </c>
      <c r="J144" s="33">
        <f t="shared" si="18"/>
        <v>0</v>
      </c>
      <c r="K144" s="27">
        <f t="shared" si="19"/>
        <v>0</v>
      </c>
      <c r="L144" s="35">
        <f t="shared" si="20"/>
        <v>25833.4</v>
      </c>
      <c r="M144" s="32">
        <v>1</v>
      </c>
      <c r="N144" s="27">
        <f t="shared" si="21"/>
        <v>25833.4</v>
      </c>
      <c r="Q144" s="9"/>
    </row>
    <row r="145" spans="1:17" ht="15" customHeight="1" x14ac:dyDescent="0.25">
      <c r="A145" s="28">
        <v>134</v>
      </c>
      <c r="B145" s="29" t="s">
        <v>132</v>
      </c>
      <c r="C145" s="30">
        <f>'MARET 2024'!M145</f>
        <v>0</v>
      </c>
      <c r="D145" s="45">
        <f>'MARET 2024'!N145</f>
        <v>0</v>
      </c>
      <c r="E145" s="31">
        <f t="shared" si="15"/>
        <v>0</v>
      </c>
      <c r="F145" s="31">
        <f t="shared" si="16"/>
        <v>0</v>
      </c>
      <c r="G145" s="32"/>
      <c r="H145" s="27"/>
      <c r="I145" s="32">
        <f t="shared" si="17"/>
        <v>0</v>
      </c>
      <c r="J145" s="33">
        <f t="shared" si="18"/>
        <v>0</v>
      </c>
      <c r="K145" s="27">
        <f t="shared" si="19"/>
        <v>0</v>
      </c>
      <c r="L145" s="35">
        <f t="shared" si="20"/>
        <v>0</v>
      </c>
      <c r="M145" s="32">
        <v>0</v>
      </c>
      <c r="N145" s="27">
        <f t="shared" si="21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f>'MARET 2024'!M146</f>
        <v>5</v>
      </c>
      <c r="D146" s="45">
        <f>'MARET 2024'!N146</f>
        <v>45090</v>
      </c>
      <c r="E146" s="31">
        <f t="shared" si="15"/>
        <v>9018</v>
      </c>
      <c r="F146" s="31">
        <f t="shared" si="16"/>
        <v>9018</v>
      </c>
      <c r="G146" s="32"/>
      <c r="H146" s="27"/>
      <c r="I146" s="32">
        <f t="shared" si="17"/>
        <v>0</v>
      </c>
      <c r="J146" s="33">
        <f t="shared" si="18"/>
        <v>2</v>
      </c>
      <c r="K146" s="27">
        <f t="shared" si="19"/>
        <v>18036</v>
      </c>
      <c r="L146" s="35">
        <f t="shared" si="20"/>
        <v>9018</v>
      </c>
      <c r="M146" s="32">
        <v>3</v>
      </c>
      <c r="N146" s="27">
        <f t="shared" si="21"/>
        <v>27054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f>'MARET 2024'!M147</f>
        <v>19</v>
      </c>
      <c r="D147" s="45">
        <f>'MARET 2024'!N147</f>
        <v>171342</v>
      </c>
      <c r="E147" s="31">
        <f t="shared" si="15"/>
        <v>9018</v>
      </c>
      <c r="F147" s="31">
        <f t="shared" si="16"/>
        <v>9018</v>
      </c>
      <c r="G147" s="32"/>
      <c r="H147" s="27"/>
      <c r="I147" s="32">
        <f t="shared" si="17"/>
        <v>0</v>
      </c>
      <c r="J147" s="33">
        <f t="shared" si="18"/>
        <v>4</v>
      </c>
      <c r="K147" s="27">
        <f t="shared" si="19"/>
        <v>36072</v>
      </c>
      <c r="L147" s="35">
        <f t="shared" si="20"/>
        <v>9018</v>
      </c>
      <c r="M147" s="32">
        <v>15</v>
      </c>
      <c r="N147" s="27">
        <f t="shared" si="21"/>
        <v>135270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f>'MARET 2024'!M148</f>
        <v>5</v>
      </c>
      <c r="D148" s="45">
        <f>'MARET 2024'!N148</f>
        <v>427666.66666666663</v>
      </c>
      <c r="E148" s="31">
        <f t="shared" si="15"/>
        <v>85533.333333333328</v>
      </c>
      <c r="F148" s="31">
        <f t="shared" si="16"/>
        <v>85533.333333333328</v>
      </c>
      <c r="G148" s="32"/>
      <c r="H148" s="27"/>
      <c r="I148" s="32">
        <f t="shared" si="17"/>
        <v>0</v>
      </c>
      <c r="J148" s="33">
        <f t="shared" si="18"/>
        <v>1</v>
      </c>
      <c r="K148" s="27">
        <f t="shared" si="19"/>
        <v>85533.333333333328</v>
      </c>
      <c r="L148" s="35">
        <f t="shared" si="20"/>
        <v>85533.333333333328</v>
      </c>
      <c r="M148" s="32">
        <v>4</v>
      </c>
      <c r="N148" s="27">
        <f t="shared" si="21"/>
        <v>342133.33333333331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f>'MARET 2024'!M149</f>
        <v>14</v>
      </c>
      <c r="D149" s="45">
        <f>'MARET 2024'!N149</f>
        <v>1050000</v>
      </c>
      <c r="E149" s="31">
        <f t="shared" si="15"/>
        <v>75000</v>
      </c>
      <c r="F149" s="31">
        <f t="shared" si="16"/>
        <v>75000</v>
      </c>
      <c r="G149" s="32"/>
      <c r="H149" s="27"/>
      <c r="I149" s="32">
        <f t="shared" si="17"/>
        <v>0</v>
      </c>
      <c r="J149" s="33">
        <f t="shared" si="18"/>
        <v>3</v>
      </c>
      <c r="K149" s="27">
        <f t="shared" si="19"/>
        <v>225000</v>
      </c>
      <c r="L149" s="35">
        <f t="shared" si="20"/>
        <v>75000</v>
      </c>
      <c r="M149" s="32">
        <v>11</v>
      </c>
      <c r="N149" s="27">
        <f t="shared" si="21"/>
        <v>825000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f>'MARET 2024'!M150</f>
        <v>2</v>
      </c>
      <c r="D150" s="45">
        <f>'MARET 2024'!N150</f>
        <v>24744</v>
      </c>
      <c r="E150" s="31">
        <f t="shared" si="15"/>
        <v>12372</v>
      </c>
      <c r="F150" s="31">
        <f t="shared" si="16"/>
        <v>12372</v>
      </c>
      <c r="G150" s="32"/>
      <c r="H150" s="27"/>
      <c r="I150" s="32">
        <f t="shared" si="17"/>
        <v>0</v>
      </c>
      <c r="J150" s="33">
        <f t="shared" si="18"/>
        <v>0</v>
      </c>
      <c r="K150" s="27">
        <f t="shared" si="19"/>
        <v>0</v>
      </c>
      <c r="L150" s="35">
        <f t="shared" si="20"/>
        <v>12372</v>
      </c>
      <c r="M150" s="32">
        <v>2</v>
      </c>
      <c r="N150" s="27">
        <f t="shared" si="21"/>
        <v>24744</v>
      </c>
      <c r="Q150" s="9"/>
    </row>
    <row r="151" spans="1:17" ht="15" customHeight="1" x14ac:dyDescent="0.25">
      <c r="A151" s="28">
        <v>140</v>
      </c>
      <c r="B151" s="29" t="s">
        <v>138</v>
      </c>
      <c r="C151" s="30">
        <f>'MARET 2024'!M151</f>
        <v>0</v>
      </c>
      <c r="D151" s="45">
        <f>'MARET 2024'!N151</f>
        <v>0</v>
      </c>
      <c r="E151" s="31">
        <f t="shared" si="15"/>
        <v>0</v>
      </c>
      <c r="F151" s="31">
        <f t="shared" si="16"/>
        <v>0</v>
      </c>
      <c r="G151" s="32"/>
      <c r="H151" s="27"/>
      <c r="I151" s="32">
        <f t="shared" si="17"/>
        <v>0</v>
      </c>
      <c r="J151" s="33">
        <f t="shared" si="18"/>
        <v>0</v>
      </c>
      <c r="K151" s="27">
        <f t="shared" si="19"/>
        <v>0</v>
      </c>
      <c r="L151" s="35">
        <f t="shared" si="20"/>
        <v>0</v>
      </c>
      <c r="M151" s="32">
        <v>0</v>
      </c>
      <c r="N151" s="27">
        <f t="shared" si="21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f>'MARET 2024'!M152</f>
        <v>4</v>
      </c>
      <c r="D152" s="45">
        <f>'MARET 2024'!N152</f>
        <v>42666.666666666664</v>
      </c>
      <c r="E152" s="31">
        <f t="shared" si="15"/>
        <v>10666.666666666666</v>
      </c>
      <c r="F152" s="31">
        <f t="shared" si="16"/>
        <v>10666.666666666666</v>
      </c>
      <c r="G152" s="32">
        <v>24</v>
      </c>
      <c r="H152" s="27">
        <v>600000</v>
      </c>
      <c r="I152" s="32">
        <f t="shared" si="17"/>
        <v>25000</v>
      </c>
      <c r="J152" s="33">
        <f t="shared" si="18"/>
        <v>3</v>
      </c>
      <c r="K152" s="27">
        <f t="shared" si="19"/>
        <v>68857.142857142855</v>
      </c>
      <c r="L152" s="35">
        <f t="shared" si="20"/>
        <v>22952.38095238095</v>
      </c>
      <c r="M152" s="32">
        <v>25</v>
      </c>
      <c r="N152" s="27">
        <f t="shared" si="21"/>
        <v>573809.52380952379</v>
      </c>
      <c r="Q152" s="9"/>
    </row>
    <row r="153" spans="1:17" ht="15" customHeight="1" x14ac:dyDescent="0.25">
      <c r="A153" s="28">
        <v>142</v>
      </c>
      <c r="B153" s="29" t="s">
        <v>140</v>
      </c>
      <c r="C153" s="30">
        <f>'MARET 2024'!M153</f>
        <v>18</v>
      </c>
      <c r="D153" s="45">
        <f>'MARET 2024'!N153</f>
        <v>67320</v>
      </c>
      <c r="E153" s="31">
        <f t="shared" si="15"/>
        <v>3740</v>
      </c>
      <c r="F153" s="31">
        <f t="shared" si="16"/>
        <v>3740</v>
      </c>
      <c r="G153" s="32"/>
      <c r="H153" s="27"/>
      <c r="I153" s="32">
        <f t="shared" si="17"/>
        <v>0</v>
      </c>
      <c r="J153" s="33">
        <f t="shared" si="18"/>
        <v>0</v>
      </c>
      <c r="K153" s="27">
        <f t="shared" si="19"/>
        <v>0</v>
      </c>
      <c r="L153" s="35">
        <f t="shared" si="20"/>
        <v>3740</v>
      </c>
      <c r="M153" s="32">
        <v>18</v>
      </c>
      <c r="N153" s="27">
        <f t="shared" si="21"/>
        <v>67320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f>'MARET 2024'!M154</f>
        <v>9</v>
      </c>
      <c r="D154" s="45">
        <f>'MARET 2024'!N154</f>
        <v>41250.130434782615</v>
      </c>
      <c r="E154" s="31">
        <f t="shared" si="15"/>
        <v>4583.347826086957</v>
      </c>
      <c r="F154" s="31">
        <f t="shared" si="16"/>
        <v>4583.347826086957</v>
      </c>
      <c r="G154" s="32"/>
      <c r="H154" s="27"/>
      <c r="I154" s="32">
        <f t="shared" si="17"/>
        <v>0</v>
      </c>
      <c r="J154" s="33">
        <f t="shared" si="18"/>
        <v>4</v>
      </c>
      <c r="K154" s="27">
        <f t="shared" si="19"/>
        <v>18333.391304347828</v>
      </c>
      <c r="L154" s="35">
        <f t="shared" si="20"/>
        <v>4583.347826086957</v>
      </c>
      <c r="M154" s="32">
        <v>5</v>
      </c>
      <c r="N154" s="27">
        <f t="shared" si="21"/>
        <v>22916.739130434784</v>
      </c>
      <c r="Q154" s="9"/>
    </row>
    <row r="155" spans="1:17" ht="15" customHeight="1" x14ac:dyDescent="0.25">
      <c r="A155" s="28">
        <v>144</v>
      </c>
      <c r="B155" s="29" t="s">
        <v>142</v>
      </c>
      <c r="C155" s="30">
        <f>'MARET 2024'!M155</f>
        <v>3</v>
      </c>
      <c r="D155" s="45">
        <f>'MARET 2024'!N155</f>
        <v>18000</v>
      </c>
      <c r="E155" s="31">
        <f t="shared" si="15"/>
        <v>6000</v>
      </c>
      <c r="F155" s="31">
        <f t="shared" si="16"/>
        <v>6000</v>
      </c>
      <c r="G155" s="32">
        <v>12</v>
      </c>
      <c r="H155" s="27">
        <v>70000</v>
      </c>
      <c r="I155" s="32">
        <f t="shared" si="17"/>
        <v>5833.333333333333</v>
      </c>
      <c r="J155" s="33">
        <f t="shared" si="18"/>
        <v>1</v>
      </c>
      <c r="K155" s="27">
        <f t="shared" si="19"/>
        <v>5866.666666666667</v>
      </c>
      <c r="L155" s="35">
        <f t="shared" si="20"/>
        <v>5866.666666666667</v>
      </c>
      <c r="M155" s="32">
        <v>14</v>
      </c>
      <c r="N155" s="27">
        <f t="shared" si="21"/>
        <v>82133.333333333343</v>
      </c>
      <c r="Q155" s="9"/>
    </row>
    <row r="156" spans="1:17" ht="15" customHeight="1" x14ac:dyDescent="0.25">
      <c r="A156" s="28">
        <v>145</v>
      </c>
      <c r="B156" s="29" t="s">
        <v>143</v>
      </c>
      <c r="C156" s="30">
        <f>'MARET 2024'!M156</f>
        <v>41</v>
      </c>
      <c r="D156" s="45">
        <f>'MARET 2024'!N156</f>
        <v>145960</v>
      </c>
      <c r="E156" s="31">
        <f t="shared" si="15"/>
        <v>3560</v>
      </c>
      <c r="F156" s="31">
        <f t="shared" si="16"/>
        <v>3560</v>
      </c>
      <c r="G156" s="32"/>
      <c r="H156" s="27"/>
      <c r="I156" s="32">
        <f t="shared" si="17"/>
        <v>0</v>
      </c>
      <c r="J156" s="33">
        <f t="shared" si="18"/>
        <v>3</v>
      </c>
      <c r="K156" s="27">
        <f t="shared" si="19"/>
        <v>10680</v>
      </c>
      <c r="L156" s="35">
        <f t="shared" si="20"/>
        <v>3560</v>
      </c>
      <c r="M156" s="32">
        <v>38</v>
      </c>
      <c r="N156" s="27">
        <f t="shared" si="21"/>
        <v>135280</v>
      </c>
      <c r="Q156" s="9"/>
    </row>
    <row r="157" spans="1:17" ht="15" customHeight="1" x14ac:dyDescent="0.25">
      <c r="A157" s="28">
        <v>146</v>
      </c>
      <c r="B157" s="29" t="s">
        <v>144</v>
      </c>
      <c r="C157" s="30">
        <f>'MARET 2024'!M157</f>
        <v>17</v>
      </c>
      <c r="D157" s="45">
        <f>'MARET 2024'!N157</f>
        <v>351475</v>
      </c>
      <c r="E157" s="31">
        <f t="shared" si="15"/>
        <v>20675</v>
      </c>
      <c r="F157" s="31">
        <f t="shared" si="16"/>
        <v>20675</v>
      </c>
      <c r="G157" s="32"/>
      <c r="H157" s="27"/>
      <c r="I157" s="32">
        <f t="shared" si="17"/>
        <v>0</v>
      </c>
      <c r="J157" s="33">
        <f t="shared" si="18"/>
        <v>4</v>
      </c>
      <c r="K157" s="27">
        <f t="shared" si="19"/>
        <v>82700</v>
      </c>
      <c r="L157" s="35">
        <f t="shared" si="20"/>
        <v>20675</v>
      </c>
      <c r="M157" s="32">
        <v>13</v>
      </c>
      <c r="N157" s="27">
        <f t="shared" si="21"/>
        <v>268775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f>'MARET 2024'!M158</f>
        <v>42</v>
      </c>
      <c r="D158" s="45">
        <f>'MARET 2024'!N158</f>
        <v>206139.78</v>
      </c>
      <c r="E158" s="31">
        <f t="shared" si="15"/>
        <v>4908.09</v>
      </c>
      <c r="F158" s="31">
        <f t="shared" si="16"/>
        <v>4908.09</v>
      </c>
      <c r="G158" s="32"/>
      <c r="H158" s="27"/>
      <c r="I158" s="32">
        <f t="shared" si="17"/>
        <v>0</v>
      </c>
      <c r="J158" s="33">
        <f t="shared" si="18"/>
        <v>0</v>
      </c>
      <c r="K158" s="27">
        <f t="shared" si="19"/>
        <v>0</v>
      </c>
      <c r="L158" s="35">
        <f t="shared" si="20"/>
        <v>4908.09</v>
      </c>
      <c r="M158" s="32">
        <v>42</v>
      </c>
      <c r="N158" s="27">
        <f t="shared" si="21"/>
        <v>206139.78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f>'MARET 2024'!M159</f>
        <v>29</v>
      </c>
      <c r="D159" s="45">
        <f>'MARET 2024'!N159</f>
        <v>157611.77777777778</v>
      </c>
      <c r="E159" s="31">
        <f t="shared" si="15"/>
        <v>5434.8888888888887</v>
      </c>
      <c r="F159" s="31">
        <f t="shared" si="16"/>
        <v>5434.8888888888887</v>
      </c>
      <c r="G159" s="32"/>
      <c r="H159" s="27"/>
      <c r="I159" s="32">
        <f t="shared" si="17"/>
        <v>0</v>
      </c>
      <c r="J159" s="33">
        <f t="shared" si="18"/>
        <v>13</v>
      </c>
      <c r="K159" s="27">
        <f t="shared" si="19"/>
        <v>70653.555555555547</v>
      </c>
      <c r="L159" s="35">
        <f t="shared" si="20"/>
        <v>5434.8888888888887</v>
      </c>
      <c r="M159" s="32">
        <v>16</v>
      </c>
      <c r="N159" s="27">
        <f t="shared" si="21"/>
        <v>86958.222222222219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f>'MARET 2024'!M160</f>
        <v>3</v>
      </c>
      <c r="D160" s="45">
        <f>'MARET 2024'!N160</f>
        <v>18000</v>
      </c>
      <c r="E160" s="31">
        <f t="shared" si="15"/>
        <v>6000</v>
      </c>
      <c r="F160" s="31">
        <f t="shared" si="16"/>
        <v>6000</v>
      </c>
      <c r="G160" s="32"/>
      <c r="H160" s="27"/>
      <c r="I160" s="32">
        <f t="shared" si="17"/>
        <v>0</v>
      </c>
      <c r="J160" s="33">
        <f t="shared" si="18"/>
        <v>3</v>
      </c>
      <c r="K160" s="27">
        <f t="shared" si="19"/>
        <v>18000</v>
      </c>
      <c r="L160" s="35">
        <f t="shared" si="20"/>
        <v>6000</v>
      </c>
      <c r="M160" s="32">
        <v>0</v>
      </c>
      <c r="N160" s="27">
        <f t="shared" si="21"/>
        <v>0</v>
      </c>
      <c r="P160" s="64"/>
      <c r="Q160" s="9"/>
    </row>
    <row r="161" spans="1:17" ht="15" customHeight="1" x14ac:dyDescent="0.25">
      <c r="A161" s="28">
        <v>150</v>
      </c>
      <c r="B161" s="29" t="s">
        <v>148</v>
      </c>
      <c r="C161" s="30">
        <f>'MARET 2024'!M161</f>
        <v>42</v>
      </c>
      <c r="D161" s="45">
        <f>'MARET 2024'!N161</f>
        <v>106916.66666666669</v>
      </c>
      <c r="E161" s="31">
        <f t="shared" si="15"/>
        <v>2545.6349206349209</v>
      </c>
      <c r="F161" s="31">
        <f t="shared" si="16"/>
        <v>2545.6349206349209</v>
      </c>
      <c r="G161" s="32"/>
      <c r="H161" s="27"/>
      <c r="I161" s="32">
        <f t="shared" si="17"/>
        <v>0</v>
      </c>
      <c r="J161" s="33">
        <f t="shared" si="18"/>
        <v>35</v>
      </c>
      <c r="K161" s="27">
        <f t="shared" si="19"/>
        <v>89097.222222222234</v>
      </c>
      <c r="L161" s="35">
        <f t="shared" si="20"/>
        <v>2545.6349206349209</v>
      </c>
      <c r="M161" s="32">
        <v>7</v>
      </c>
      <c r="N161" s="27">
        <f t="shared" si="21"/>
        <v>17819.444444444445</v>
      </c>
      <c r="Q161" s="9"/>
    </row>
    <row r="162" spans="1:17" ht="15" customHeight="1" x14ac:dyDescent="0.25">
      <c r="A162" s="28">
        <v>151</v>
      </c>
      <c r="B162" s="29" t="s">
        <v>149</v>
      </c>
      <c r="C162" s="30">
        <f>'MARET 2024'!M162</f>
        <v>1</v>
      </c>
      <c r="D162" s="45">
        <f>'MARET 2024'!N162</f>
        <v>13500</v>
      </c>
      <c r="E162" s="31">
        <f t="shared" si="15"/>
        <v>13500</v>
      </c>
      <c r="F162" s="31">
        <f t="shared" si="16"/>
        <v>13500</v>
      </c>
      <c r="G162" s="32"/>
      <c r="H162" s="27"/>
      <c r="I162" s="32">
        <f t="shared" si="17"/>
        <v>0</v>
      </c>
      <c r="J162" s="33">
        <f t="shared" si="18"/>
        <v>0</v>
      </c>
      <c r="K162" s="27">
        <f t="shared" si="19"/>
        <v>0</v>
      </c>
      <c r="L162" s="35">
        <f t="shared" si="20"/>
        <v>13500</v>
      </c>
      <c r="M162" s="32">
        <v>1</v>
      </c>
      <c r="N162" s="27">
        <f t="shared" si="21"/>
        <v>13500</v>
      </c>
      <c r="Q162" s="9"/>
    </row>
    <row r="163" spans="1:17" ht="15" customHeight="1" x14ac:dyDescent="0.25">
      <c r="A163" s="28">
        <v>152</v>
      </c>
      <c r="B163" s="29" t="s">
        <v>150</v>
      </c>
      <c r="C163" s="30">
        <f>'MARET 2024'!M163</f>
        <v>0</v>
      </c>
      <c r="D163" s="45">
        <f>'MARET 2024'!N163</f>
        <v>0</v>
      </c>
      <c r="E163" s="31">
        <f t="shared" si="15"/>
        <v>0</v>
      </c>
      <c r="F163" s="31">
        <f t="shared" si="16"/>
        <v>0</v>
      </c>
      <c r="G163" s="32"/>
      <c r="H163" s="27"/>
      <c r="I163" s="32">
        <f t="shared" si="17"/>
        <v>0</v>
      </c>
      <c r="J163" s="33">
        <f t="shared" si="18"/>
        <v>0</v>
      </c>
      <c r="K163" s="27">
        <f t="shared" si="19"/>
        <v>0</v>
      </c>
      <c r="L163" s="35">
        <f t="shared" si="20"/>
        <v>0</v>
      </c>
      <c r="M163" s="32">
        <v>0</v>
      </c>
      <c r="N163" s="27">
        <f t="shared" si="21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f>'MARET 2024'!M164</f>
        <v>9</v>
      </c>
      <c r="D164" s="45">
        <f>'MARET 2024'!N164</f>
        <v>112500</v>
      </c>
      <c r="E164" s="31">
        <f t="shared" si="15"/>
        <v>12500</v>
      </c>
      <c r="F164" s="31">
        <f t="shared" si="16"/>
        <v>12500</v>
      </c>
      <c r="G164" s="32"/>
      <c r="H164" s="27"/>
      <c r="I164" s="32">
        <f t="shared" si="17"/>
        <v>0</v>
      </c>
      <c r="J164" s="33">
        <f t="shared" si="18"/>
        <v>4</v>
      </c>
      <c r="K164" s="27">
        <f t="shared" si="19"/>
        <v>50000</v>
      </c>
      <c r="L164" s="35">
        <f t="shared" si="20"/>
        <v>12500</v>
      </c>
      <c r="M164" s="32">
        <v>5</v>
      </c>
      <c r="N164" s="27">
        <f t="shared" si="21"/>
        <v>62500</v>
      </c>
      <c r="Q164" s="9"/>
    </row>
    <row r="165" spans="1:17" ht="15" customHeight="1" x14ac:dyDescent="0.25">
      <c r="A165" s="28">
        <v>154</v>
      </c>
      <c r="B165" s="29" t="s">
        <v>152</v>
      </c>
      <c r="C165" s="30">
        <f>'MARET 2024'!M165</f>
        <v>32</v>
      </c>
      <c r="D165" s="45">
        <f>'MARET 2024'!N165</f>
        <v>48960</v>
      </c>
      <c r="E165" s="31">
        <f t="shared" si="15"/>
        <v>1530</v>
      </c>
      <c r="F165" s="31">
        <f t="shared" si="16"/>
        <v>1530</v>
      </c>
      <c r="G165" s="32"/>
      <c r="H165" s="27"/>
      <c r="I165" s="32">
        <f t="shared" si="17"/>
        <v>0</v>
      </c>
      <c r="J165" s="33">
        <f t="shared" si="18"/>
        <v>0</v>
      </c>
      <c r="K165" s="27">
        <f t="shared" si="19"/>
        <v>0</v>
      </c>
      <c r="L165" s="35">
        <f t="shared" si="20"/>
        <v>1530</v>
      </c>
      <c r="M165" s="32">
        <v>32</v>
      </c>
      <c r="N165" s="27">
        <f t="shared" si="21"/>
        <v>48960</v>
      </c>
      <c r="Q165" s="9"/>
    </row>
    <row r="166" spans="1:17" ht="15" customHeight="1" x14ac:dyDescent="0.25">
      <c r="A166" s="28">
        <v>155</v>
      </c>
      <c r="B166" s="29" t="s">
        <v>153</v>
      </c>
      <c r="C166" s="30">
        <f>'MARET 2024'!M166</f>
        <v>30</v>
      </c>
      <c r="D166" s="45">
        <f>'MARET 2024'!N166</f>
        <v>45900</v>
      </c>
      <c r="E166" s="31">
        <f t="shared" si="15"/>
        <v>1530</v>
      </c>
      <c r="F166" s="31">
        <f t="shared" si="16"/>
        <v>1530</v>
      </c>
      <c r="G166" s="32"/>
      <c r="H166" s="27"/>
      <c r="I166" s="32">
        <f t="shared" si="17"/>
        <v>0</v>
      </c>
      <c r="J166" s="33">
        <f t="shared" si="18"/>
        <v>0</v>
      </c>
      <c r="K166" s="27">
        <f t="shared" si="19"/>
        <v>0</v>
      </c>
      <c r="L166" s="35">
        <f t="shared" si="20"/>
        <v>1530</v>
      </c>
      <c r="M166" s="32">
        <v>30</v>
      </c>
      <c r="N166" s="27">
        <f t="shared" si="21"/>
        <v>45900</v>
      </c>
      <c r="Q166" s="9"/>
    </row>
    <row r="167" spans="1:17" ht="15" customHeight="1" x14ac:dyDescent="0.25">
      <c r="A167" s="28">
        <v>156</v>
      </c>
      <c r="B167" s="29" t="s">
        <v>154</v>
      </c>
      <c r="C167" s="30">
        <f>'MARET 2024'!M167</f>
        <v>3</v>
      </c>
      <c r="D167" s="45">
        <f>'MARET 2024'!N167</f>
        <v>4590</v>
      </c>
      <c r="E167" s="31">
        <f t="shared" si="15"/>
        <v>1530</v>
      </c>
      <c r="F167" s="31">
        <f t="shared" si="16"/>
        <v>1530</v>
      </c>
      <c r="G167" s="32"/>
      <c r="H167" s="27"/>
      <c r="I167" s="32">
        <f t="shared" si="17"/>
        <v>0</v>
      </c>
      <c r="J167" s="33">
        <f t="shared" si="18"/>
        <v>3</v>
      </c>
      <c r="K167" s="27">
        <f t="shared" si="19"/>
        <v>4590</v>
      </c>
      <c r="L167" s="35">
        <f t="shared" si="20"/>
        <v>1530</v>
      </c>
      <c r="M167" s="32">
        <v>0</v>
      </c>
      <c r="N167" s="27">
        <f t="shared" si="21"/>
        <v>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f>'MARET 2024'!M168</f>
        <v>2</v>
      </c>
      <c r="D168" s="45">
        <f>'MARET 2024'!N168</f>
        <v>52000</v>
      </c>
      <c r="E168" s="31">
        <f t="shared" si="15"/>
        <v>26000</v>
      </c>
      <c r="F168" s="31">
        <f t="shared" si="16"/>
        <v>26000</v>
      </c>
      <c r="G168" s="32"/>
      <c r="H168" s="27"/>
      <c r="I168" s="32">
        <f t="shared" si="17"/>
        <v>0</v>
      </c>
      <c r="J168" s="33">
        <f t="shared" si="18"/>
        <v>0</v>
      </c>
      <c r="K168" s="27">
        <f t="shared" si="19"/>
        <v>0</v>
      </c>
      <c r="L168" s="35">
        <f t="shared" si="20"/>
        <v>26000</v>
      </c>
      <c r="M168" s="32">
        <v>2</v>
      </c>
      <c r="N168" s="27">
        <f t="shared" ref="N168:N210" si="22">M168*L168</f>
        <v>52000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f>'MARET 2024'!M169</f>
        <v>3</v>
      </c>
      <c r="D169" s="45">
        <f>'MARET 2024'!N169</f>
        <v>78000</v>
      </c>
      <c r="E169" s="31">
        <f t="shared" si="15"/>
        <v>26000</v>
      </c>
      <c r="F169" s="31">
        <f t="shared" si="16"/>
        <v>26000</v>
      </c>
      <c r="G169" s="32"/>
      <c r="H169" s="27"/>
      <c r="I169" s="32">
        <f t="shared" si="17"/>
        <v>0</v>
      </c>
      <c r="J169" s="33">
        <f t="shared" si="18"/>
        <v>0</v>
      </c>
      <c r="K169" s="27">
        <f t="shared" si="19"/>
        <v>0</v>
      </c>
      <c r="L169" s="35">
        <f t="shared" si="20"/>
        <v>26000</v>
      </c>
      <c r="M169" s="32">
        <v>3</v>
      </c>
      <c r="N169" s="27">
        <f t="shared" si="22"/>
        <v>78000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f>'MARET 2024'!M170</f>
        <v>5</v>
      </c>
      <c r="D170" s="45">
        <f>'MARET 2024'!N170</f>
        <v>130000</v>
      </c>
      <c r="E170" s="31">
        <f t="shared" si="15"/>
        <v>26000</v>
      </c>
      <c r="F170" s="31">
        <f t="shared" si="16"/>
        <v>26000</v>
      </c>
      <c r="G170" s="32"/>
      <c r="H170" s="27"/>
      <c r="I170" s="32">
        <f t="shared" si="17"/>
        <v>0</v>
      </c>
      <c r="J170" s="33">
        <f t="shared" si="18"/>
        <v>0</v>
      </c>
      <c r="K170" s="27">
        <f t="shared" si="19"/>
        <v>0</v>
      </c>
      <c r="L170" s="35">
        <f t="shared" si="20"/>
        <v>26000</v>
      </c>
      <c r="M170" s="32">
        <v>5</v>
      </c>
      <c r="N170" s="27">
        <f t="shared" si="22"/>
        <v>130000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f>'MARET 2024'!M171</f>
        <v>1</v>
      </c>
      <c r="D171" s="45">
        <f>'MARET 2024'!N171</f>
        <v>26000</v>
      </c>
      <c r="E171" s="31">
        <f t="shared" si="15"/>
        <v>26000</v>
      </c>
      <c r="F171" s="31">
        <f t="shared" si="16"/>
        <v>26000</v>
      </c>
      <c r="G171" s="32"/>
      <c r="H171" s="27"/>
      <c r="I171" s="32">
        <f t="shared" si="17"/>
        <v>0</v>
      </c>
      <c r="J171" s="33">
        <f t="shared" si="18"/>
        <v>1</v>
      </c>
      <c r="K171" s="27">
        <f t="shared" si="19"/>
        <v>26000</v>
      </c>
      <c r="L171" s="35">
        <f t="shared" si="20"/>
        <v>26000</v>
      </c>
      <c r="M171" s="32">
        <v>0</v>
      </c>
      <c r="N171" s="27">
        <f t="shared" si="22"/>
        <v>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f>'MARET 2024'!M172</f>
        <v>1</v>
      </c>
      <c r="D172" s="45">
        <f>'MARET 2024'!N172</f>
        <v>26000</v>
      </c>
      <c r="E172" s="31">
        <f t="shared" si="15"/>
        <v>26000</v>
      </c>
      <c r="F172" s="31">
        <f t="shared" si="16"/>
        <v>26000</v>
      </c>
      <c r="G172" s="32"/>
      <c r="H172" s="27"/>
      <c r="I172" s="32">
        <f t="shared" si="17"/>
        <v>0</v>
      </c>
      <c r="J172" s="33">
        <f t="shared" si="18"/>
        <v>1</v>
      </c>
      <c r="K172" s="27">
        <f t="shared" si="19"/>
        <v>26000</v>
      </c>
      <c r="L172" s="35">
        <f t="shared" si="20"/>
        <v>26000</v>
      </c>
      <c r="M172" s="32">
        <v>0</v>
      </c>
      <c r="N172" s="27">
        <f t="shared" si="22"/>
        <v>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f>'MARET 2024'!M173</f>
        <v>24</v>
      </c>
      <c r="D173" s="45">
        <f>'MARET 2024'!N173</f>
        <v>304080.14545454545</v>
      </c>
      <c r="E173" s="31">
        <f t="shared" si="15"/>
        <v>12670.00606060606</v>
      </c>
      <c r="F173" s="31">
        <f t="shared" si="16"/>
        <v>12670.00606060606</v>
      </c>
      <c r="G173" s="32"/>
      <c r="H173" s="27"/>
      <c r="I173" s="32">
        <f t="shared" si="17"/>
        <v>0</v>
      </c>
      <c r="J173" s="33">
        <f t="shared" si="18"/>
        <v>12</v>
      </c>
      <c r="K173" s="27">
        <f t="shared" si="19"/>
        <v>152040.07272727272</v>
      </c>
      <c r="L173" s="35">
        <f t="shared" si="20"/>
        <v>12670.00606060606</v>
      </c>
      <c r="M173" s="32">
        <v>12</v>
      </c>
      <c r="N173" s="27">
        <f t="shared" si="22"/>
        <v>152040.07272727272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f>'MARET 2024'!M174</f>
        <v>2</v>
      </c>
      <c r="D174" s="45">
        <f>'MARET 2024'!N174</f>
        <v>41116.660000000003</v>
      </c>
      <c r="E174" s="31">
        <f t="shared" si="15"/>
        <v>20558.330000000002</v>
      </c>
      <c r="F174" s="31">
        <f t="shared" si="16"/>
        <v>20558.330000000002</v>
      </c>
      <c r="G174" s="32"/>
      <c r="H174" s="27"/>
      <c r="I174" s="32">
        <f t="shared" si="17"/>
        <v>0</v>
      </c>
      <c r="J174" s="33">
        <f t="shared" si="18"/>
        <v>0</v>
      </c>
      <c r="K174" s="27">
        <f t="shared" si="19"/>
        <v>0</v>
      </c>
      <c r="L174" s="35">
        <f t="shared" si="20"/>
        <v>20558.330000000002</v>
      </c>
      <c r="M174" s="32">
        <v>2</v>
      </c>
      <c r="N174" s="27">
        <f t="shared" si="22"/>
        <v>41116.660000000003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f>'MARET 2024'!M175</f>
        <v>3</v>
      </c>
      <c r="D175" s="45">
        <f>'MARET 2024'!N175</f>
        <v>61674.990000000005</v>
      </c>
      <c r="E175" s="31">
        <f t="shared" si="15"/>
        <v>20558.330000000002</v>
      </c>
      <c r="F175" s="31">
        <f t="shared" si="16"/>
        <v>20558.330000000002</v>
      </c>
      <c r="G175" s="32"/>
      <c r="H175" s="27"/>
      <c r="I175" s="32">
        <f t="shared" si="17"/>
        <v>0</v>
      </c>
      <c r="J175" s="33">
        <f t="shared" si="18"/>
        <v>2</v>
      </c>
      <c r="K175" s="27">
        <f t="shared" si="19"/>
        <v>41116.660000000003</v>
      </c>
      <c r="L175" s="35">
        <f t="shared" si="20"/>
        <v>20558.330000000002</v>
      </c>
      <c r="M175" s="32">
        <v>1</v>
      </c>
      <c r="N175" s="27">
        <f t="shared" si="22"/>
        <v>20558.330000000002</v>
      </c>
      <c r="Q175" s="9"/>
    </row>
    <row r="176" spans="1:17" ht="15" customHeight="1" x14ac:dyDescent="0.25">
      <c r="A176" s="28">
        <v>165</v>
      </c>
      <c r="B176" s="29" t="s">
        <v>163</v>
      </c>
      <c r="C176" s="30">
        <f>'MARET 2024'!M176</f>
        <v>4</v>
      </c>
      <c r="D176" s="45">
        <f>'MARET 2024'!N176</f>
        <v>28000</v>
      </c>
      <c r="E176" s="31">
        <f t="shared" si="15"/>
        <v>7000</v>
      </c>
      <c r="F176" s="31">
        <f t="shared" si="16"/>
        <v>7000</v>
      </c>
      <c r="G176" s="32"/>
      <c r="H176" s="27"/>
      <c r="I176" s="32">
        <f t="shared" si="17"/>
        <v>0</v>
      </c>
      <c r="J176" s="33">
        <f t="shared" si="18"/>
        <v>0</v>
      </c>
      <c r="K176" s="27">
        <f t="shared" si="19"/>
        <v>0</v>
      </c>
      <c r="L176" s="35">
        <f t="shared" si="20"/>
        <v>7000</v>
      </c>
      <c r="M176" s="32">
        <v>4</v>
      </c>
      <c r="N176" s="27">
        <f t="shared" si="22"/>
        <v>28000</v>
      </c>
      <c r="Q176" s="9"/>
    </row>
    <row r="177" spans="1:17" ht="15" customHeight="1" x14ac:dyDescent="0.25">
      <c r="A177" s="28">
        <v>166</v>
      </c>
      <c r="B177" s="29" t="s">
        <v>164</v>
      </c>
      <c r="C177" s="30">
        <f>'MARET 2024'!M177</f>
        <v>12</v>
      </c>
      <c r="D177" s="45">
        <f>'MARET 2024'!N177</f>
        <v>100000</v>
      </c>
      <c r="E177" s="31">
        <f t="shared" si="15"/>
        <v>8333.3333333333339</v>
      </c>
      <c r="F177" s="31">
        <f t="shared" si="16"/>
        <v>8333.3333333333339</v>
      </c>
      <c r="G177" s="32"/>
      <c r="H177" s="27"/>
      <c r="I177" s="32">
        <f t="shared" si="17"/>
        <v>0</v>
      </c>
      <c r="J177" s="33">
        <f t="shared" si="18"/>
        <v>12</v>
      </c>
      <c r="K177" s="27">
        <f t="shared" si="19"/>
        <v>100000</v>
      </c>
      <c r="L177" s="35">
        <f t="shared" si="20"/>
        <v>8333.3333333333339</v>
      </c>
      <c r="M177" s="32">
        <v>0</v>
      </c>
      <c r="N177" s="27">
        <f t="shared" si="22"/>
        <v>0</v>
      </c>
      <c r="Q177" s="9"/>
    </row>
    <row r="178" spans="1:17" ht="15" customHeight="1" x14ac:dyDescent="0.25">
      <c r="A178" s="28">
        <v>167</v>
      </c>
      <c r="B178" s="29" t="s">
        <v>164</v>
      </c>
      <c r="C178" s="30">
        <f>'MARET 2024'!M178</f>
        <v>0</v>
      </c>
      <c r="D178" s="45">
        <f>'MARET 2024'!N178</f>
        <v>0</v>
      </c>
      <c r="E178" s="31">
        <f t="shared" si="15"/>
        <v>0</v>
      </c>
      <c r="F178" s="31">
        <f t="shared" si="16"/>
        <v>0</v>
      </c>
      <c r="G178" s="32"/>
      <c r="H178" s="27"/>
      <c r="I178" s="32">
        <f t="shared" si="17"/>
        <v>0</v>
      </c>
      <c r="J178" s="33">
        <f t="shared" si="18"/>
        <v>0</v>
      </c>
      <c r="K178" s="27">
        <f t="shared" si="19"/>
        <v>0</v>
      </c>
      <c r="L178" s="35">
        <f t="shared" si="20"/>
        <v>0</v>
      </c>
      <c r="M178" s="32">
        <v>0</v>
      </c>
      <c r="N178" s="27">
        <f t="shared" si="22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>
        <f>'MARET 2024'!M179</f>
        <v>60</v>
      </c>
      <c r="D179" s="45">
        <f>'MARET 2024'!N179</f>
        <v>165000</v>
      </c>
      <c r="E179" s="31">
        <f t="shared" si="15"/>
        <v>2750</v>
      </c>
      <c r="F179" s="31">
        <f t="shared" si="16"/>
        <v>2750</v>
      </c>
      <c r="G179" s="32"/>
      <c r="H179" s="27"/>
      <c r="I179" s="32">
        <f t="shared" si="17"/>
        <v>0</v>
      </c>
      <c r="J179" s="33">
        <f t="shared" si="18"/>
        <v>37</v>
      </c>
      <c r="K179" s="27">
        <f t="shared" si="19"/>
        <v>101750</v>
      </c>
      <c r="L179" s="35">
        <f t="shared" si="20"/>
        <v>2750</v>
      </c>
      <c r="M179" s="32">
        <v>23</v>
      </c>
      <c r="N179" s="27">
        <f t="shared" si="22"/>
        <v>63250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f>'MARET 2024'!M180</f>
        <v>16</v>
      </c>
      <c r="D180" s="45">
        <f>'MARET 2024'!N180</f>
        <v>232597.38555691557</v>
      </c>
      <c r="E180" s="31">
        <f t="shared" si="15"/>
        <v>14537.336597307223</v>
      </c>
      <c r="F180" s="31">
        <f t="shared" si="16"/>
        <v>14537.336597307223</v>
      </c>
      <c r="G180" s="32"/>
      <c r="H180" s="27"/>
      <c r="I180" s="32">
        <f t="shared" si="17"/>
        <v>0</v>
      </c>
      <c r="J180" s="33">
        <f t="shared" si="18"/>
        <v>7</v>
      </c>
      <c r="K180" s="27">
        <f t="shared" si="19"/>
        <v>101761.35618115056</v>
      </c>
      <c r="L180" s="35">
        <f t="shared" si="20"/>
        <v>14537.336597307223</v>
      </c>
      <c r="M180" s="32">
        <v>9</v>
      </c>
      <c r="N180" s="27">
        <f t="shared" si="22"/>
        <v>130836.02937576501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f>'MARET 2024'!M181</f>
        <v>0</v>
      </c>
      <c r="D181" s="45">
        <f>'MARET 2024'!N181</f>
        <v>0</v>
      </c>
      <c r="E181" s="31">
        <f t="shared" si="15"/>
        <v>0</v>
      </c>
      <c r="F181" s="31">
        <f t="shared" si="16"/>
        <v>0</v>
      </c>
      <c r="G181" s="32"/>
      <c r="H181" s="27"/>
      <c r="I181" s="32">
        <f t="shared" si="17"/>
        <v>0</v>
      </c>
      <c r="J181" s="33">
        <f t="shared" si="18"/>
        <v>0</v>
      </c>
      <c r="K181" s="27">
        <f t="shared" si="19"/>
        <v>0</v>
      </c>
      <c r="L181" s="35">
        <f t="shared" si="20"/>
        <v>0</v>
      </c>
      <c r="M181" s="32">
        <v>0</v>
      </c>
      <c r="N181" s="27">
        <f t="shared" si="22"/>
        <v>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f>'MARET 2024'!M182</f>
        <v>13</v>
      </c>
      <c r="D182" s="45">
        <f>'MARET 2024'!N182</f>
        <v>216666.66666666669</v>
      </c>
      <c r="E182" s="31">
        <f t="shared" si="15"/>
        <v>16666.666666666668</v>
      </c>
      <c r="F182" s="31">
        <f t="shared" si="16"/>
        <v>16666.666666666668</v>
      </c>
      <c r="G182" s="32"/>
      <c r="H182" s="27"/>
      <c r="I182" s="32">
        <f t="shared" si="17"/>
        <v>0</v>
      </c>
      <c r="J182" s="33">
        <f t="shared" si="18"/>
        <v>1</v>
      </c>
      <c r="K182" s="27">
        <f t="shared" si="19"/>
        <v>16666.666666666668</v>
      </c>
      <c r="L182" s="35">
        <f t="shared" si="20"/>
        <v>16666.666666666668</v>
      </c>
      <c r="M182" s="32">
        <v>12</v>
      </c>
      <c r="N182" s="27">
        <f t="shared" si="22"/>
        <v>200000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f>'MARET 2024'!M183</f>
        <v>97</v>
      </c>
      <c r="D183" s="45">
        <f>'MARET 2024'!N183</f>
        <v>84201.388888888891</v>
      </c>
      <c r="E183" s="31">
        <f t="shared" si="15"/>
        <v>868.05555555555554</v>
      </c>
      <c r="F183" s="31">
        <f t="shared" si="16"/>
        <v>868.05555555555554</v>
      </c>
      <c r="G183" s="32"/>
      <c r="H183" s="27"/>
      <c r="I183" s="32">
        <f t="shared" si="17"/>
        <v>0</v>
      </c>
      <c r="J183" s="33">
        <f t="shared" si="18"/>
        <v>31</v>
      </c>
      <c r="K183" s="27">
        <f t="shared" si="19"/>
        <v>26909.722222222223</v>
      </c>
      <c r="L183" s="35">
        <f t="shared" si="20"/>
        <v>868.05555555555554</v>
      </c>
      <c r="M183" s="32">
        <v>66</v>
      </c>
      <c r="N183" s="27">
        <f t="shared" si="22"/>
        <v>57291.666666666664</v>
      </c>
      <c r="Q183" s="9"/>
    </row>
    <row r="184" spans="1:17" ht="15" customHeight="1" x14ac:dyDescent="0.25">
      <c r="A184" s="28">
        <v>173</v>
      </c>
      <c r="B184" s="29" t="s">
        <v>170</v>
      </c>
      <c r="C184" s="30">
        <f>'MARET 2024'!M184</f>
        <v>24</v>
      </c>
      <c r="D184" s="45">
        <f>'MARET 2024'!N184</f>
        <v>39000</v>
      </c>
      <c r="E184" s="31">
        <f t="shared" si="15"/>
        <v>1625</v>
      </c>
      <c r="F184" s="31">
        <f t="shared" si="16"/>
        <v>1625</v>
      </c>
      <c r="G184" s="32"/>
      <c r="H184" s="27"/>
      <c r="I184" s="32">
        <f t="shared" si="17"/>
        <v>0</v>
      </c>
      <c r="J184" s="33">
        <f t="shared" si="18"/>
        <v>24</v>
      </c>
      <c r="K184" s="27">
        <f t="shared" si="19"/>
        <v>39000</v>
      </c>
      <c r="L184" s="35">
        <f t="shared" si="20"/>
        <v>1625</v>
      </c>
      <c r="M184" s="32">
        <v>0</v>
      </c>
      <c r="N184" s="27">
        <f t="shared" si="22"/>
        <v>0</v>
      </c>
      <c r="Q184" s="9"/>
    </row>
    <row r="185" spans="1:17" ht="15" customHeight="1" x14ac:dyDescent="0.25">
      <c r="A185" s="28">
        <v>174</v>
      </c>
      <c r="B185" s="29" t="s">
        <v>171</v>
      </c>
      <c r="C185" s="30">
        <f>'MARET 2024'!M185</f>
        <v>0</v>
      </c>
      <c r="D185" s="45">
        <f>'MARET 2024'!N185</f>
        <v>0</v>
      </c>
      <c r="E185" s="31">
        <f t="shared" si="15"/>
        <v>0</v>
      </c>
      <c r="F185" s="31">
        <f t="shared" si="16"/>
        <v>0</v>
      </c>
      <c r="G185" s="32"/>
      <c r="H185" s="27"/>
      <c r="I185" s="32">
        <f t="shared" si="17"/>
        <v>0</v>
      </c>
      <c r="J185" s="33">
        <f t="shared" si="18"/>
        <v>0</v>
      </c>
      <c r="K185" s="27">
        <f t="shared" si="19"/>
        <v>0</v>
      </c>
      <c r="L185" s="35">
        <f t="shared" si="20"/>
        <v>0</v>
      </c>
      <c r="M185" s="32">
        <v>0</v>
      </c>
      <c r="N185" s="27">
        <f t="shared" si="22"/>
        <v>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f>'MARET 2024'!M186</f>
        <v>0</v>
      </c>
      <c r="D186" s="45">
        <f>'MARET 2024'!N186</f>
        <v>0</v>
      </c>
      <c r="E186" s="31">
        <f t="shared" si="15"/>
        <v>0</v>
      </c>
      <c r="F186" s="31">
        <f t="shared" si="16"/>
        <v>2875</v>
      </c>
      <c r="G186" s="32">
        <v>48</v>
      </c>
      <c r="H186" s="27">
        <v>138000</v>
      </c>
      <c r="I186" s="32">
        <f t="shared" si="17"/>
        <v>2875</v>
      </c>
      <c r="J186" s="33">
        <f t="shared" si="18"/>
        <v>12</v>
      </c>
      <c r="K186" s="27">
        <f t="shared" si="19"/>
        <v>34500</v>
      </c>
      <c r="L186" s="35">
        <f t="shared" si="20"/>
        <v>2875</v>
      </c>
      <c r="M186" s="32">
        <v>36</v>
      </c>
      <c r="N186" s="27">
        <f t="shared" si="22"/>
        <v>103500</v>
      </c>
      <c r="Q186" s="9"/>
    </row>
    <row r="187" spans="1:17" ht="15" customHeight="1" x14ac:dyDescent="0.25">
      <c r="A187" s="28">
        <v>176</v>
      </c>
      <c r="B187" s="29" t="s">
        <v>173</v>
      </c>
      <c r="C187" s="30">
        <f>'MARET 2024'!M187</f>
        <v>0</v>
      </c>
      <c r="D187" s="45">
        <f>'MARET 2024'!N187</f>
        <v>0</v>
      </c>
      <c r="E187" s="31">
        <f t="shared" si="15"/>
        <v>0</v>
      </c>
      <c r="F187" s="31">
        <f t="shared" si="16"/>
        <v>5641.666666666667</v>
      </c>
      <c r="G187" s="32">
        <v>48</v>
      </c>
      <c r="H187" s="27">
        <v>270800</v>
      </c>
      <c r="I187" s="32">
        <f t="shared" si="17"/>
        <v>5641.666666666667</v>
      </c>
      <c r="J187" s="33">
        <f t="shared" si="18"/>
        <v>19</v>
      </c>
      <c r="K187" s="27">
        <f t="shared" si="19"/>
        <v>107191.66666666667</v>
      </c>
      <c r="L187" s="35">
        <f t="shared" si="20"/>
        <v>5641.666666666667</v>
      </c>
      <c r="M187" s="32">
        <v>29</v>
      </c>
      <c r="N187" s="27">
        <f t="shared" si="22"/>
        <v>163608.33333333334</v>
      </c>
      <c r="Q187" s="9"/>
    </row>
    <row r="188" spans="1:17" ht="15" customHeight="1" x14ac:dyDescent="0.25">
      <c r="A188" s="28">
        <v>177</v>
      </c>
      <c r="B188" s="29" t="s">
        <v>174</v>
      </c>
      <c r="C188" s="30">
        <f>'MARET 2024'!M188</f>
        <v>0</v>
      </c>
      <c r="D188" s="45">
        <f>'MARET 2024'!N188</f>
        <v>0</v>
      </c>
      <c r="E188" s="31">
        <f t="shared" si="15"/>
        <v>0</v>
      </c>
      <c r="F188" s="31">
        <f t="shared" si="16"/>
        <v>0</v>
      </c>
      <c r="G188" s="32"/>
      <c r="H188" s="27"/>
      <c r="I188" s="32">
        <f t="shared" si="17"/>
        <v>0</v>
      </c>
      <c r="J188" s="33">
        <f t="shared" si="18"/>
        <v>0</v>
      </c>
      <c r="K188" s="27">
        <f t="shared" si="19"/>
        <v>0</v>
      </c>
      <c r="L188" s="35">
        <f t="shared" si="20"/>
        <v>0</v>
      </c>
      <c r="M188" s="32">
        <v>0</v>
      </c>
      <c r="N188" s="27">
        <f t="shared" si="22"/>
        <v>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f>'MARET 2024'!M189</f>
        <v>0</v>
      </c>
      <c r="D189" s="45">
        <f>'MARET 2024'!N189</f>
        <v>0</v>
      </c>
      <c r="E189" s="31">
        <f t="shared" si="15"/>
        <v>0</v>
      </c>
      <c r="F189" s="31">
        <f t="shared" si="16"/>
        <v>0</v>
      </c>
      <c r="G189" s="32"/>
      <c r="H189" s="27"/>
      <c r="I189" s="32">
        <f t="shared" si="17"/>
        <v>0</v>
      </c>
      <c r="J189" s="33">
        <f t="shared" si="18"/>
        <v>0</v>
      </c>
      <c r="K189" s="27">
        <f t="shared" si="19"/>
        <v>0</v>
      </c>
      <c r="L189" s="35">
        <f t="shared" si="20"/>
        <v>0</v>
      </c>
      <c r="M189" s="32">
        <v>0</v>
      </c>
      <c r="N189" s="27">
        <f t="shared" si="22"/>
        <v>0</v>
      </c>
      <c r="Q189" s="9"/>
    </row>
    <row r="190" spans="1:17" ht="15" customHeight="1" x14ac:dyDescent="0.25">
      <c r="A190" s="28">
        <v>179</v>
      </c>
      <c r="B190" s="29" t="s">
        <v>176</v>
      </c>
      <c r="C190" s="30">
        <f>'MARET 2024'!M190</f>
        <v>7</v>
      </c>
      <c r="D190" s="45">
        <f>'MARET 2024'!N190</f>
        <v>261163.63636363638</v>
      </c>
      <c r="E190" s="31">
        <f t="shared" si="15"/>
        <v>37309.090909090912</v>
      </c>
      <c r="F190" s="31">
        <f t="shared" si="16"/>
        <v>37309.090909090912</v>
      </c>
      <c r="G190" s="32"/>
      <c r="H190" s="27"/>
      <c r="I190" s="32">
        <f t="shared" si="17"/>
        <v>0</v>
      </c>
      <c r="J190" s="33">
        <f t="shared" si="18"/>
        <v>2</v>
      </c>
      <c r="K190" s="27">
        <f t="shared" si="19"/>
        <v>74618.181818181823</v>
      </c>
      <c r="L190" s="35">
        <f t="shared" si="20"/>
        <v>37309.090909090912</v>
      </c>
      <c r="M190" s="32">
        <v>5</v>
      </c>
      <c r="N190" s="27">
        <f t="shared" si="22"/>
        <v>186545.45454545456</v>
      </c>
      <c r="Q190" s="9"/>
    </row>
    <row r="191" spans="1:17" ht="15" customHeight="1" x14ac:dyDescent="0.25">
      <c r="A191" s="28">
        <v>180</v>
      </c>
      <c r="B191" s="29" t="s">
        <v>177</v>
      </c>
      <c r="C191" s="30">
        <f>'MARET 2024'!M191</f>
        <v>0</v>
      </c>
      <c r="D191" s="45">
        <f>'MARET 2024'!N191</f>
        <v>0</v>
      </c>
      <c r="E191" s="31">
        <f t="shared" si="15"/>
        <v>0</v>
      </c>
      <c r="F191" s="31">
        <f t="shared" si="16"/>
        <v>0</v>
      </c>
      <c r="G191" s="32"/>
      <c r="H191" s="27"/>
      <c r="I191" s="32">
        <f t="shared" si="17"/>
        <v>0</v>
      </c>
      <c r="J191" s="33">
        <f t="shared" si="18"/>
        <v>0</v>
      </c>
      <c r="K191" s="27">
        <f t="shared" si="19"/>
        <v>0</v>
      </c>
      <c r="L191" s="35">
        <f t="shared" si="20"/>
        <v>0</v>
      </c>
      <c r="M191" s="32">
        <v>0</v>
      </c>
      <c r="N191" s="27">
        <f t="shared" si="22"/>
        <v>0</v>
      </c>
      <c r="Q191" s="9"/>
    </row>
    <row r="192" spans="1:17" ht="15" customHeight="1" x14ac:dyDescent="0.25">
      <c r="A192" s="28">
        <v>181</v>
      </c>
      <c r="B192" s="29" t="s">
        <v>178</v>
      </c>
      <c r="C192" s="30">
        <f>'MARET 2024'!M192</f>
        <v>7</v>
      </c>
      <c r="D192" s="45">
        <f>'MARET 2024'!N192</f>
        <v>31500</v>
      </c>
      <c r="E192" s="31">
        <f t="shared" si="15"/>
        <v>4500</v>
      </c>
      <c r="F192" s="31">
        <f t="shared" si="16"/>
        <v>4500</v>
      </c>
      <c r="G192" s="32"/>
      <c r="H192" s="27"/>
      <c r="I192" s="32">
        <f t="shared" si="17"/>
        <v>0</v>
      </c>
      <c r="J192" s="33">
        <f t="shared" si="18"/>
        <v>5</v>
      </c>
      <c r="K192" s="27">
        <f t="shared" si="19"/>
        <v>22500</v>
      </c>
      <c r="L192" s="35">
        <f t="shared" si="20"/>
        <v>4500</v>
      </c>
      <c r="M192" s="32">
        <v>2</v>
      </c>
      <c r="N192" s="27">
        <f t="shared" si="22"/>
        <v>9000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f>'MARET 2024'!M193</f>
        <v>3</v>
      </c>
      <c r="D193" s="45">
        <f>'MARET 2024'!N193</f>
        <v>70000.125</v>
      </c>
      <c r="E193" s="31">
        <f t="shared" si="15"/>
        <v>23333.375</v>
      </c>
      <c r="F193" s="31">
        <f t="shared" si="16"/>
        <v>23333.375</v>
      </c>
      <c r="G193" s="32"/>
      <c r="H193" s="27"/>
      <c r="I193" s="32">
        <f t="shared" si="17"/>
        <v>0</v>
      </c>
      <c r="J193" s="33">
        <f t="shared" si="18"/>
        <v>0</v>
      </c>
      <c r="K193" s="27">
        <f t="shared" si="19"/>
        <v>0</v>
      </c>
      <c r="L193" s="35">
        <f t="shared" si="20"/>
        <v>23333.375</v>
      </c>
      <c r="M193" s="32">
        <v>3</v>
      </c>
      <c r="N193" s="27">
        <f t="shared" si="22"/>
        <v>70000.125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f>'MARET 2024'!M194</f>
        <v>1</v>
      </c>
      <c r="D194" s="45">
        <f>'MARET 2024'!N194</f>
        <v>7033.5</v>
      </c>
      <c r="E194" s="31">
        <f t="shared" si="15"/>
        <v>7033.5</v>
      </c>
      <c r="F194" s="31">
        <f t="shared" si="16"/>
        <v>7033.5</v>
      </c>
      <c r="G194" s="32"/>
      <c r="H194" s="27"/>
      <c r="I194" s="32">
        <f t="shared" si="17"/>
        <v>0</v>
      </c>
      <c r="J194" s="33">
        <f t="shared" si="18"/>
        <v>1</v>
      </c>
      <c r="K194" s="27">
        <f t="shared" si="19"/>
        <v>7033.5</v>
      </c>
      <c r="L194" s="35">
        <f t="shared" si="20"/>
        <v>7033.5</v>
      </c>
      <c r="M194" s="32">
        <v>0</v>
      </c>
      <c r="N194" s="27">
        <f t="shared" si="22"/>
        <v>0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f>'MARET 2024'!M195</f>
        <v>8</v>
      </c>
      <c r="D195" s="45">
        <f>'MARET 2024'!N195</f>
        <v>48076.36363636364</v>
      </c>
      <c r="E195" s="31">
        <f t="shared" si="15"/>
        <v>6009.545454545455</v>
      </c>
      <c r="F195" s="31">
        <f t="shared" si="16"/>
        <v>6009.545454545455</v>
      </c>
      <c r="G195" s="32"/>
      <c r="H195" s="27"/>
      <c r="I195" s="32">
        <f t="shared" si="17"/>
        <v>0</v>
      </c>
      <c r="J195" s="33">
        <f t="shared" si="18"/>
        <v>2</v>
      </c>
      <c r="K195" s="27">
        <f t="shared" si="19"/>
        <v>12019.09090909091</v>
      </c>
      <c r="L195" s="35">
        <f t="shared" si="20"/>
        <v>6009.545454545455</v>
      </c>
      <c r="M195" s="32">
        <v>6</v>
      </c>
      <c r="N195" s="27">
        <f t="shared" si="22"/>
        <v>36057.272727272728</v>
      </c>
      <c r="Q195" s="9"/>
    </row>
    <row r="196" spans="1:17" ht="15" customHeight="1" x14ac:dyDescent="0.25">
      <c r="A196" s="28">
        <v>185</v>
      </c>
      <c r="B196" s="29" t="s">
        <v>182</v>
      </c>
      <c r="C196" s="30">
        <f>'MARET 2024'!M196</f>
        <v>0</v>
      </c>
      <c r="D196" s="45">
        <f>'MARET 2024'!N196</f>
        <v>0</v>
      </c>
      <c r="E196" s="31">
        <f t="shared" si="15"/>
        <v>0</v>
      </c>
      <c r="F196" s="31">
        <f t="shared" si="16"/>
        <v>0</v>
      </c>
      <c r="G196" s="32"/>
      <c r="H196" s="27"/>
      <c r="I196" s="32">
        <f t="shared" si="17"/>
        <v>0</v>
      </c>
      <c r="J196" s="33">
        <f t="shared" si="18"/>
        <v>0</v>
      </c>
      <c r="K196" s="27">
        <f t="shared" si="19"/>
        <v>0</v>
      </c>
      <c r="L196" s="35">
        <f t="shared" si="20"/>
        <v>0</v>
      </c>
      <c r="M196" s="32">
        <v>0</v>
      </c>
      <c r="N196" s="27">
        <f t="shared" si="22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f>'MARET 2024'!M197</f>
        <v>16</v>
      </c>
      <c r="D197" s="45">
        <f>'MARET 2024'!N197</f>
        <v>287772.54901960789</v>
      </c>
      <c r="E197" s="31">
        <f t="shared" si="15"/>
        <v>17985.784313725493</v>
      </c>
      <c r="F197" s="31">
        <f t="shared" si="16"/>
        <v>17985.784313725493</v>
      </c>
      <c r="G197" s="32"/>
      <c r="H197" s="27"/>
      <c r="I197" s="32">
        <f t="shared" si="17"/>
        <v>0</v>
      </c>
      <c r="J197" s="33">
        <f t="shared" si="18"/>
        <v>6</v>
      </c>
      <c r="K197" s="27">
        <f t="shared" si="19"/>
        <v>107914.70588235295</v>
      </c>
      <c r="L197" s="35">
        <f t="shared" si="20"/>
        <v>17985.784313725493</v>
      </c>
      <c r="M197" s="32">
        <v>10</v>
      </c>
      <c r="N197" s="27">
        <f t="shared" si="22"/>
        <v>179857.84313725494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f>'MARET 2024'!M198</f>
        <v>12</v>
      </c>
      <c r="D198" s="45">
        <f>'MARET 2024'!N198</f>
        <v>33280</v>
      </c>
      <c r="E198" s="31">
        <f t="shared" si="15"/>
        <v>2773.3333333333335</v>
      </c>
      <c r="F198" s="31">
        <f t="shared" si="16"/>
        <v>2773.3333333333335</v>
      </c>
      <c r="G198" s="32"/>
      <c r="H198" s="27"/>
      <c r="I198" s="32">
        <f t="shared" si="17"/>
        <v>0</v>
      </c>
      <c r="J198" s="33">
        <f t="shared" si="18"/>
        <v>1</v>
      </c>
      <c r="K198" s="27">
        <f t="shared" si="19"/>
        <v>2773.3333333333335</v>
      </c>
      <c r="L198" s="35">
        <f t="shared" si="20"/>
        <v>2773.3333333333335</v>
      </c>
      <c r="M198" s="32">
        <v>11</v>
      </c>
      <c r="N198" s="27">
        <f t="shared" si="22"/>
        <v>30506.666666666668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f>'MARET 2024'!M199</f>
        <v>0</v>
      </c>
      <c r="D199" s="45">
        <f>'MARET 2024'!N199</f>
        <v>0</v>
      </c>
      <c r="E199" s="31">
        <f t="shared" si="15"/>
        <v>0</v>
      </c>
      <c r="F199" s="31">
        <f t="shared" si="16"/>
        <v>7916.666666666667</v>
      </c>
      <c r="G199" s="33">
        <v>12</v>
      </c>
      <c r="H199" s="27">
        <v>95000</v>
      </c>
      <c r="I199" s="32">
        <f t="shared" si="17"/>
        <v>7916.666666666667</v>
      </c>
      <c r="J199" s="33">
        <f t="shared" si="18"/>
        <v>0</v>
      </c>
      <c r="K199" s="27">
        <f t="shared" si="19"/>
        <v>0</v>
      </c>
      <c r="L199" s="35">
        <f t="shared" si="20"/>
        <v>7916.666666666667</v>
      </c>
      <c r="M199" s="32">
        <v>12</v>
      </c>
      <c r="N199" s="27">
        <f t="shared" si="22"/>
        <v>95000</v>
      </c>
      <c r="Q199" s="9"/>
    </row>
    <row r="200" spans="1:17" ht="15" customHeight="1" x14ac:dyDescent="0.25">
      <c r="A200" s="28">
        <v>189</v>
      </c>
      <c r="B200" s="29" t="s">
        <v>186</v>
      </c>
      <c r="C200" s="30">
        <f>'MARET 2024'!M200</f>
        <v>9</v>
      </c>
      <c r="D200" s="45">
        <f>'MARET 2024'!N200</f>
        <v>108750</v>
      </c>
      <c r="E200" s="31">
        <f t="shared" si="15"/>
        <v>12083.333333333334</v>
      </c>
      <c r="F200" s="31">
        <f t="shared" si="16"/>
        <v>12083.333333333334</v>
      </c>
      <c r="G200" s="32"/>
      <c r="H200" s="27"/>
      <c r="I200" s="32">
        <f t="shared" si="17"/>
        <v>0</v>
      </c>
      <c r="J200" s="33">
        <f t="shared" si="18"/>
        <v>4</v>
      </c>
      <c r="K200" s="27">
        <f t="shared" si="19"/>
        <v>48333.333333333336</v>
      </c>
      <c r="L200" s="35">
        <f t="shared" si="20"/>
        <v>12083.333333333334</v>
      </c>
      <c r="M200" s="32">
        <v>5</v>
      </c>
      <c r="N200" s="27">
        <f t="shared" si="22"/>
        <v>60416.666666666672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f>'MARET 2024'!M201</f>
        <v>0</v>
      </c>
      <c r="D201" s="45">
        <f>'MARET 2024'!N201</f>
        <v>0</v>
      </c>
      <c r="E201" s="31">
        <f t="shared" si="15"/>
        <v>0</v>
      </c>
      <c r="F201" s="31">
        <f t="shared" si="16"/>
        <v>0</v>
      </c>
      <c r="G201" s="32"/>
      <c r="H201" s="27"/>
      <c r="I201" s="32">
        <f t="shared" si="17"/>
        <v>0</v>
      </c>
      <c r="J201" s="33">
        <f t="shared" si="18"/>
        <v>0</v>
      </c>
      <c r="K201" s="27">
        <f t="shared" si="19"/>
        <v>0</v>
      </c>
      <c r="L201" s="35">
        <f t="shared" si="20"/>
        <v>0</v>
      </c>
      <c r="M201" s="32">
        <v>0</v>
      </c>
      <c r="N201" s="27">
        <f t="shared" si="22"/>
        <v>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f>'MARET 2024'!M202</f>
        <v>12</v>
      </c>
      <c r="D202" s="45">
        <f>'MARET 2024'!N202</f>
        <v>42000</v>
      </c>
      <c r="E202" s="31">
        <f t="shared" si="15"/>
        <v>3500</v>
      </c>
      <c r="F202" s="31">
        <f t="shared" si="16"/>
        <v>3500</v>
      </c>
      <c r="G202" s="32"/>
      <c r="H202" s="27"/>
      <c r="I202" s="32">
        <f t="shared" si="17"/>
        <v>0</v>
      </c>
      <c r="J202" s="33">
        <f t="shared" si="18"/>
        <v>4</v>
      </c>
      <c r="K202" s="27">
        <f t="shared" si="19"/>
        <v>14000</v>
      </c>
      <c r="L202" s="35">
        <f t="shared" si="20"/>
        <v>3500</v>
      </c>
      <c r="M202" s="32">
        <v>8</v>
      </c>
      <c r="N202" s="27">
        <f t="shared" si="22"/>
        <v>28000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f>'MARET 2024'!M203</f>
        <v>2</v>
      </c>
      <c r="D203" s="45">
        <f>'MARET 2024'!N203</f>
        <v>44938</v>
      </c>
      <c r="E203" s="31">
        <f t="shared" si="15"/>
        <v>22469</v>
      </c>
      <c r="F203" s="31">
        <f t="shared" si="16"/>
        <v>22469</v>
      </c>
      <c r="G203" s="32"/>
      <c r="H203" s="27"/>
      <c r="I203" s="32">
        <f t="shared" si="17"/>
        <v>0</v>
      </c>
      <c r="J203" s="33">
        <f t="shared" si="18"/>
        <v>1</v>
      </c>
      <c r="K203" s="27">
        <f t="shared" si="19"/>
        <v>22469</v>
      </c>
      <c r="L203" s="35">
        <f t="shared" si="20"/>
        <v>22469</v>
      </c>
      <c r="M203" s="32">
        <v>1</v>
      </c>
      <c r="N203" s="27">
        <f t="shared" si="22"/>
        <v>22469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f>'MARET 2024'!M204</f>
        <v>2</v>
      </c>
      <c r="D204" s="45">
        <f>'MARET 2024'!N204</f>
        <v>49871.845999999998</v>
      </c>
      <c r="E204" s="31">
        <f t="shared" si="15"/>
        <v>24935.922999999999</v>
      </c>
      <c r="F204" s="31">
        <f t="shared" si="16"/>
        <v>24935.922999999999</v>
      </c>
      <c r="G204" s="32">
        <v>12</v>
      </c>
      <c r="H204" s="27">
        <v>300000</v>
      </c>
      <c r="I204" s="32">
        <f t="shared" si="17"/>
        <v>25000</v>
      </c>
      <c r="J204" s="33">
        <f t="shared" si="18"/>
        <v>1</v>
      </c>
      <c r="K204" s="27">
        <f t="shared" si="19"/>
        <v>24990.846142857143</v>
      </c>
      <c r="L204" s="35">
        <f t="shared" si="20"/>
        <v>24990.846142857143</v>
      </c>
      <c r="M204" s="32">
        <v>13</v>
      </c>
      <c r="N204" s="27">
        <f t="shared" si="22"/>
        <v>324880.99985714286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f>'MARET 2024'!M205</f>
        <v>4</v>
      </c>
      <c r="D205" s="45">
        <f>'MARET 2024'!N205</f>
        <v>99743.691999999995</v>
      </c>
      <c r="E205" s="31">
        <f t="shared" si="15"/>
        <v>24935.922999999999</v>
      </c>
      <c r="F205" s="31">
        <f t="shared" si="16"/>
        <v>24935.922999999999</v>
      </c>
      <c r="G205" s="32"/>
      <c r="H205" s="27"/>
      <c r="I205" s="32">
        <f t="shared" si="17"/>
        <v>0</v>
      </c>
      <c r="J205" s="33">
        <f t="shared" si="18"/>
        <v>4</v>
      </c>
      <c r="K205" s="27">
        <f t="shared" si="19"/>
        <v>99743.691999999995</v>
      </c>
      <c r="L205" s="35">
        <f t="shared" si="20"/>
        <v>24935.922999999999</v>
      </c>
      <c r="M205" s="32">
        <v>0</v>
      </c>
      <c r="N205" s="27">
        <f t="shared" si="22"/>
        <v>0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f>'MARET 2024'!M206</f>
        <v>1</v>
      </c>
      <c r="D206" s="45">
        <f>'MARET 2024'!N206</f>
        <v>24935.922999999999</v>
      </c>
      <c r="E206" s="31">
        <f t="shared" ref="E206:E219" si="23">IF(C206&gt;0,D206/C206,0)</f>
        <v>24935.922999999999</v>
      </c>
      <c r="F206" s="31">
        <f t="shared" ref="F206:F219" si="24">IF(C206&gt;0,E206,I206)</f>
        <v>24935.922999999999</v>
      </c>
      <c r="G206" s="32"/>
      <c r="H206" s="27"/>
      <c r="I206" s="32">
        <f t="shared" ref="I206:I219" si="25">IF(G206&gt;0,H206/G206,0)</f>
        <v>0</v>
      </c>
      <c r="J206" s="33">
        <f t="shared" ref="J206:J219" si="26">C206+G206-M206</f>
        <v>1</v>
      </c>
      <c r="K206" s="27">
        <f t="shared" ref="K206:K219" si="27">J206*L206</f>
        <v>24935.922999999999</v>
      </c>
      <c r="L206" s="35">
        <f t="shared" ref="L206:L219" si="28">IF(G206&gt;0,(D206+H206)/(C206+G206),F206)</f>
        <v>24935.922999999999</v>
      </c>
      <c r="M206" s="32">
        <v>0</v>
      </c>
      <c r="N206" s="27">
        <f t="shared" si="22"/>
        <v>0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f>'MARET 2024'!M207</f>
        <v>11</v>
      </c>
      <c r="D207" s="45">
        <f>'MARET 2024'!N207</f>
        <v>72000</v>
      </c>
      <c r="E207" s="31">
        <f t="shared" si="23"/>
        <v>6545.454545454545</v>
      </c>
      <c r="F207" s="31">
        <f t="shared" si="24"/>
        <v>6545.454545454545</v>
      </c>
      <c r="G207" s="32"/>
      <c r="H207" s="27"/>
      <c r="I207" s="32">
        <f t="shared" si="25"/>
        <v>0</v>
      </c>
      <c r="J207" s="33">
        <f t="shared" si="26"/>
        <v>0</v>
      </c>
      <c r="K207" s="27">
        <f t="shared" si="27"/>
        <v>0</v>
      </c>
      <c r="L207" s="35">
        <f t="shared" si="28"/>
        <v>6545.454545454545</v>
      </c>
      <c r="M207" s="32">
        <v>11</v>
      </c>
      <c r="N207" s="27">
        <f t="shared" si="22"/>
        <v>72000</v>
      </c>
      <c r="Q207" s="9"/>
    </row>
    <row r="208" spans="1:17" ht="15" customHeight="1" x14ac:dyDescent="0.25">
      <c r="A208" s="28">
        <v>197</v>
      </c>
      <c r="B208" s="29" t="s">
        <v>194</v>
      </c>
      <c r="C208" s="30">
        <f>'MARET 2024'!M208</f>
        <v>0</v>
      </c>
      <c r="D208" s="45">
        <f>'MARET 2024'!N208</f>
        <v>0</v>
      </c>
      <c r="E208" s="31">
        <f t="shared" si="23"/>
        <v>0</v>
      </c>
      <c r="F208" s="31">
        <f t="shared" si="24"/>
        <v>0</v>
      </c>
      <c r="G208" s="32"/>
      <c r="H208" s="27"/>
      <c r="I208" s="32">
        <f t="shared" si="25"/>
        <v>0</v>
      </c>
      <c r="J208" s="33">
        <f t="shared" si="26"/>
        <v>0</v>
      </c>
      <c r="K208" s="27">
        <f t="shared" si="27"/>
        <v>0</v>
      </c>
      <c r="L208" s="35">
        <f t="shared" si="28"/>
        <v>0</v>
      </c>
      <c r="M208" s="32">
        <v>0</v>
      </c>
      <c r="N208" s="27">
        <f t="shared" si="22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>
        <f>'MARET 2024'!M209</f>
        <v>0</v>
      </c>
      <c r="D209" s="45">
        <f>'MARET 2024'!N209</f>
        <v>0</v>
      </c>
      <c r="E209" s="31">
        <f t="shared" si="23"/>
        <v>0</v>
      </c>
      <c r="F209" s="31">
        <f t="shared" si="24"/>
        <v>0</v>
      </c>
      <c r="G209" s="32"/>
      <c r="H209" s="27"/>
      <c r="I209" s="32">
        <f t="shared" si="25"/>
        <v>0</v>
      </c>
      <c r="J209" s="33">
        <f t="shared" si="26"/>
        <v>0</v>
      </c>
      <c r="K209" s="27">
        <f t="shared" si="27"/>
        <v>0</v>
      </c>
      <c r="L209" s="35">
        <f t="shared" si="28"/>
        <v>0</v>
      </c>
      <c r="M209" s="32">
        <v>0</v>
      </c>
      <c r="N209" s="27">
        <f t="shared" si="22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f>'MARET 2024'!M210</f>
        <v>9</v>
      </c>
      <c r="D210" s="45">
        <f>'MARET 2024'!N210</f>
        <v>36900</v>
      </c>
      <c r="E210" s="31">
        <f t="shared" si="23"/>
        <v>4100</v>
      </c>
      <c r="F210" s="31">
        <f t="shared" si="24"/>
        <v>4100</v>
      </c>
      <c r="G210" s="32">
        <v>10</v>
      </c>
      <c r="H210" s="27">
        <v>41000</v>
      </c>
      <c r="I210" s="32">
        <f t="shared" si="25"/>
        <v>4100</v>
      </c>
      <c r="J210" s="33">
        <f t="shared" si="26"/>
        <v>5</v>
      </c>
      <c r="K210" s="27">
        <f t="shared" si="27"/>
        <v>20500</v>
      </c>
      <c r="L210" s="35">
        <f t="shared" si="28"/>
        <v>4100</v>
      </c>
      <c r="M210" s="32">
        <v>14</v>
      </c>
      <c r="N210" s="27">
        <f t="shared" si="22"/>
        <v>57400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f>'MARET 2024'!M211</f>
        <v>0</v>
      </c>
      <c r="D211" s="45">
        <f>'MARET 2024'!N211</f>
        <v>0</v>
      </c>
      <c r="E211" s="31">
        <f t="shared" si="23"/>
        <v>0</v>
      </c>
      <c r="F211" s="31">
        <f t="shared" si="24"/>
        <v>0</v>
      </c>
      <c r="G211" s="32"/>
      <c r="H211" s="27"/>
      <c r="I211" s="32">
        <f t="shared" si="25"/>
        <v>0</v>
      </c>
      <c r="J211" s="33">
        <f t="shared" si="26"/>
        <v>0</v>
      </c>
      <c r="K211" s="27">
        <f t="shared" si="27"/>
        <v>0</v>
      </c>
      <c r="L211" s="35">
        <f t="shared" si="28"/>
        <v>0</v>
      </c>
      <c r="M211" s="32">
        <v>0</v>
      </c>
      <c r="N211" s="27">
        <f t="shared" ref="N211:N219" si="29">M211*L211</f>
        <v>0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f>'MARET 2024'!M212</f>
        <v>4</v>
      </c>
      <c r="D212" s="45">
        <f>'MARET 2024'!N212</f>
        <v>82233.320000000007</v>
      </c>
      <c r="E212" s="31">
        <f t="shared" si="23"/>
        <v>20558.330000000002</v>
      </c>
      <c r="F212" s="31">
        <f t="shared" si="24"/>
        <v>20558.330000000002</v>
      </c>
      <c r="G212" s="32"/>
      <c r="H212" s="27"/>
      <c r="I212" s="32">
        <f t="shared" si="25"/>
        <v>0</v>
      </c>
      <c r="J212" s="33">
        <f t="shared" si="26"/>
        <v>2</v>
      </c>
      <c r="K212" s="27">
        <f t="shared" si="27"/>
        <v>41116.660000000003</v>
      </c>
      <c r="L212" s="35">
        <f t="shared" si="28"/>
        <v>20558.330000000002</v>
      </c>
      <c r="M212" s="32">
        <v>2</v>
      </c>
      <c r="N212" s="27">
        <f t="shared" si="29"/>
        <v>41116.660000000003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f>'MARET 2024'!M213</f>
        <v>1</v>
      </c>
      <c r="D213" s="45">
        <f>'MARET 2024'!N213</f>
        <v>20558.330000000002</v>
      </c>
      <c r="E213" s="31">
        <f t="shared" si="23"/>
        <v>20558.330000000002</v>
      </c>
      <c r="F213" s="31">
        <f t="shared" si="24"/>
        <v>20558.330000000002</v>
      </c>
      <c r="G213" s="32"/>
      <c r="H213" s="27"/>
      <c r="I213" s="32">
        <f t="shared" si="25"/>
        <v>0</v>
      </c>
      <c r="J213" s="33">
        <f t="shared" si="26"/>
        <v>0</v>
      </c>
      <c r="K213" s="27">
        <f t="shared" si="27"/>
        <v>0</v>
      </c>
      <c r="L213" s="35">
        <f t="shared" si="28"/>
        <v>20558.330000000002</v>
      </c>
      <c r="M213" s="32">
        <v>1</v>
      </c>
      <c r="N213" s="27">
        <f t="shared" si="29"/>
        <v>20558.330000000002</v>
      </c>
      <c r="Q213" s="9"/>
    </row>
    <row r="214" spans="1:17" x14ac:dyDescent="0.25">
      <c r="A214" s="30">
        <v>203</v>
      </c>
      <c r="B214" s="29" t="s">
        <v>225</v>
      </c>
      <c r="C214" s="30">
        <f>'MARET 2024'!M214</f>
        <v>0</v>
      </c>
      <c r="D214" s="45">
        <f>'MARET 2024'!N214</f>
        <v>0</v>
      </c>
      <c r="E214" s="31">
        <f t="shared" si="23"/>
        <v>0</v>
      </c>
      <c r="F214" s="31">
        <f t="shared" si="24"/>
        <v>0</v>
      </c>
      <c r="G214" s="32"/>
      <c r="H214" s="27"/>
      <c r="I214" s="32">
        <f t="shared" si="25"/>
        <v>0</v>
      </c>
      <c r="J214" s="33">
        <f t="shared" si="26"/>
        <v>0</v>
      </c>
      <c r="K214" s="27">
        <f t="shared" si="27"/>
        <v>0</v>
      </c>
      <c r="L214" s="35">
        <f t="shared" si="28"/>
        <v>0</v>
      </c>
      <c r="M214" s="32">
        <v>0</v>
      </c>
      <c r="N214" s="27">
        <f t="shared" si="29"/>
        <v>0</v>
      </c>
      <c r="Q214" s="9"/>
    </row>
    <row r="215" spans="1:17" s="65" customFormat="1" x14ac:dyDescent="0.25">
      <c r="A215" s="30">
        <v>204</v>
      </c>
      <c r="B215" s="29" t="s">
        <v>244</v>
      </c>
      <c r="C215" s="30">
        <f>'MARET 2024'!M215</f>
        <v>6</v>
      </c>
      <c r="D215" s="45">
        <f>'MARET 2024'!N215</f>
        <v>148000</v>
      </c>
      <c r="E215" s="31">
        <f t="shared" si="23"/>
        <v>24666.666666666668</v>
      </c>
      <c r="F215" s="31">
        <f t="shared" si="24"/>
        <v>24666.666666666668</v>
      </c>
      <c r="G215" s="32"/>
      <c r="H215" s="27"/>
      <c r="I215" s="32">
        <f t="shared" si="25"/>
        <v>0</v>
      </c>
      <c r="J215" s="33">
        <f t="shared" si="26"/>
        <v>5</v>
      </c>
      <c r="K215" s="27">
        <f t="shared" si="27"/>
        <v>123333.33333333334</v>
      </c>
      <c r="L215" s="35">
        <f t="shared" si="28"/>
        <v>24666.666666666668</v>
      </c>
      <c r="M215" s="32">
        <v>1</v>
      </c>
      <c r="N215" s="27">
        <f t="shared" si="29"/>
        <v>24666.666666666668</v>
      </c>
      <c r="Q215" s="9"/>
    </row>
    <row r="216" spans="1:17" s="65" customFormat="1" x14ac:dyDescent="0.25">
      <c r="A216" s="30">
        <v>205</v>
      </c>
      <c r="B216" s="29" t="s">
        <v>245</v>
      </c>
      <c r="C216" s="30">
        <f>'MARET 2024'!M216</f>
        <v>6</v>
      </c>
      <c r="D216" s="45">
        <f>'MARET 2024'!N216</f>
        <v>150000</v>
      </c>
      <c r="E216" s="31">
        <f t="shared" si="23"/>
        <v>25000</v>
      </c>
      <c r="F216" s="31">
        <f t="shared" si="24"/>
        <v>25000</v>
      </c>
      <c r="G216" s="32"/>
      <c r="H216" s="27"/>
      <c r="I216" s="32">
        <f t="shared" si="25"/>
        <v>0</v>
      </c>
      <c r="J216" s="33">
        <f t="shared" si="26"/>
        <v>4</v>
      </c>
      <c r="K216" s="27">
        <f t="shared" si="27"/>
        <v>100000</v>
      </c>
      <c r="L216" s="35">
        <f t="shared" si="28"/>
        <v>25000</v>
      </c>
      <c r="M216" s="32">
        <v>2</v>
      </c>
      <c r="N216" s="27">
        <f t="shared" si="29"/>
        <v>50000</v>
      </c>
      <c r="Q216" s="9"/>
    </row>
    <row r="217" spans="1:17" s="65" customFormat="1" x14ac:dyDescent="0.25">
      <c r="A217" s="30">
        <v>206</v>
      </c>
      <c r="B217" s="29" t="s">
        <v>246</v>
      </c>
      <c r="C217" s="30">
        <f>'MARET 2024'!M217</f>
        <v>6</v>
      </c>
      <c r="D217" s="45">
        <f>'MARET 2024'!N217</f>
        <v>236000</v>
      </c>
      <c r="E217" s="31">
        <f t="shared" si="23"/>
        <v>39333.333333333336</v>
      </c>
      <c r="F217" s="31">
        <f t="shared" si="24"/>
        <v>39333.333333333336</v>
      </c>
      <c r="G217" s="32"/>
      <c r="H217" s="27"/>
      <c r="I217" s="32">
        <f t="shared" si="25"/>
        <v>0</v>
      </c>
      <c r="J217" s="33">
        <f t="shared" si="26"/>
        <v>3</v>
      </c>
      <c r="K217" s="27">
        <f t="shared" si="27"/>
        <v>118000</v>
      </c>
      <c r="L217" s="35">
        <f t="shared" si="28"/>
        <v>39333.333333333336</v>
      </c>
      <c r="M217" s="32">
        <v>3</v>
      </c>
      <c r="N217" s="27">
        <f t="shared" si="29"/>
        <v>118000</v>
      </c>
      <c r="Q217" s="9"/>
    </row>
    <row r="218" spans="1:17" ht="15.75" customHeight="1" x14ac:dyDescent="0.25">
      <c r="A218" s="30">
        <v>207</v>
      </c>
      <c r="B218" s="74" t="s">
        <v>248</v>
      </c>
      <c r="C218" s="30">
        <f>'MARET 2024'!M218</f>
        <v>0</v>
      </c>
      <c r="D218" s="45">
        <f>'MARET 2024'!N218</f>
        <v>0</v>
      </c>
      <c r="E218" s="31">
        <f t="shared" si="23"/>
        <v>0</v>
      </c>
      <c r="F218" s="31">
        <f t="shared" si="24"/>
        <v>19016.666666666668</v>
      </c>
      <c r="G218" s="69">
        <v>12</v>
      </c>
      <c r="H218" s="75">
        <v>228200</v>
      </c>
      <c r="I218" s="32">
        <f t="shared" si="25"/>
        <v>19016.666666666668</v>
      </c>
      <c r="J218" s="33">
        <f t="shared" si="26"/>
        <v>0</v>
      </c>
      <c r="K218" s="27">
        <f t="shared" si="27"/>
        <v>0</v>
      </c>
      <c r="L218" s="35">
        <f t="shared" si="28"/>
        <v>19016.666666666668</v>
      </c>
      <c r="M218" s="30">
        <v>12</v>
      </c>
      <c r="N218" s="27">
        <f t="shared" si="29"/>
        <v>228200</v>
      </c>
      <c r="P218" s="55"/>
      <c r="Q218" s="55"/>
    </row>
    <row r="219" spans="1:17" s="80" customFormat="1" ht="15.75" customHeight="1" x14ac:dyDescent="0.25">
      <c r="A219" s="85">
        <v>208</v>
      </c>
      <c r="B219" s="29" t="s">
        <v>250</v>
      </c>
      <c r="C219" s="30"/>
      <c r="D219" s="45"/>
      <c r="E219" s="31">
        <f t="shared" si="23"/>
        <v>0</v>
      </c>
      <c r="F219" s="31">
        <f t="shared" si="24"/>
        <v>57333.333333333336</v>
      </c>
      <c r="G219" s="69">
        <v>6</v>
      </c>
      <c r="H219" s="75">
        <v>344000</v>
      </c>
      <c r="I219" s="32">
        <f t="shared" si="25"/>
        <v>57333.333333333336</v>
      </c>
      <c r="J219" s="33">
        <f t="shared" si="26"/>
        <v>4</v>
      </c>
      <c r="K219" s="27">
        <f t="shared" si="27"/>
        <v>229333.33333333334</v>
      </c>
      <c r="L219" s="35">
        <f t="shared" si="28"/>
        <v>57333.333333333336</v>
      </c>
      <c r="M219" s="30">
        <v>2</v>
      </c>
      <c r="N219" s="27">
        <f t="shared" si="29"/>
        <v>114666.66666666667</v>
      </c>
      <c r="P219" s="55"/>
      <c r="Q219" s="55"/>
    </row>
    <row r="220" spans="1:17" ht="13.8" x14ac:dyDescent="0.25">
      <c r="A220" s="40"/>
      <c r="B220" s="70" t="s">
        <v>229</v>
      </c>
      <c r="C220" s="70"/>
      <c r="D220" s="71">
        <f>SUM(D13:D219)</f>
        <v>23349243.12098071</v>
      </c>
      <c r="E220" s="72"/>
      <c r="F220" s="72"/>
      <c r="G220" s="72"/>
      <c r="H220" s="73">
        <f>SUM(H13:H219)</f>
        <v>4843200</v>
      </c>
      <c r="I220" s="72"/>
      <c r="J220" s="72"/>
      <c r="K220" s="71">
        <f>SUM(K13:K219)</f>
        <v>6615490.9717091946</v>
      </c>
      <c r="L220" s="72"/>
      <c r="M220" s="72"/>
      <c r="N220" s="71">
        <f>SUM(N13:N219)</f>
        <v>21576952.149271522</v>
      </c>
      <c r="Q220" s="55"/>
    </row>
    <row r="221" spans="1:17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Q221" s="55"/>
    </row>
    <row r="222" spans="1:17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Q222" s="55"/>
    </row>
    <row r="223" spans="1:17" x14ac:dyDescent="0.25">
      <c r="A223" s="40"/>
      <c r="B223" s="68"/>
      <c r="C223" s="66"/>
      <c r="D223" s="66"/>
      <c r="E223" s="66"/>
      <c r="F223" s="66"/>
      <c r="G223" s="66"/>
      <c r="H223" s="68"/>
      <c r="I223" s="66"/>
      <c r="J223" s="66"/>
      <c r="K223" s="66"/>
      <c r="L223" s="40"/>
      <c r="M223" s="40"/>
      <c r="N223" s="40"/>
      <c r="P223" s="55">
        <f>5058779-4842800</f>
        <v>215979</v>
      </c>
      <c r="Q223" s="55"/>
    </row>
    <row r="224" spans="1:17" x14ac:dyDescent="0.25">
      <c r="A224" s="40"/>
      <c r="B224" s="66"/>
      <c r="C224" s="66"/>
      <c r="D224" s="66"/>
      <c r="E224" s="66"/>
      <c r="F224" s="66"/>
      <c r="G224" s="66"/>
      <c r="H224" s="67"/>
      <c r="I224" s="66"/>
      <c r="J224" s="66"/>
      <c r="K224" s="66"/>
      <c r="L224" s="40"/>
      <c r="M224" s="40"/>
      <c r="N224" s="40"/>
      <c r="Q224" s="55"/>
    </row>
    <row r="225" spans="1:17" x14ac:dyDescent="0.25">
      <c r="A225" s="40"/>
      <c r="B225" s="66"/>
      <c r="C225" s="66"/>
      <c r="D225" s="66"/>
      <c r="E225" s="66"/>
      <c r="F225" s="66"/>
      <c r="G225" s="66"/>
      <c r="H225" s="67"/>
      <c r="I225" s="66"/>
      <c r="J225" s="66"/>
      <c r="K225" s="66"/>
      <c r="L225" s="40"/>
      <c r="M225" s="40"/>
      <c r="N225" s="40"/>
      <c r="Q225" s="55"/>
    </row>
    <row r="226" spans="1:17" x14ac:dyDescent="0.25">
      <c r="A226" s="40"/>
      <c r="B226" s="66"/>
      <c r="C226" s="66"/>
      <c r="D226" s="66"/>
      <c r="E226" s="66"/>
      <c r="F226" s="66"/>
      <c r="G226" s="66"/>
      <c r="H226" s="67"/>
      <c r="I226" s="66"/>
      <c r="J226" s="66"/>
      <c r="K226" s="66"/>
      <c r="L226" s="40"/>
      <c r="M226" s="40"/>
      <c r="N226" s="40"/>
      <c r="Q226" s="55"/>
    </row>
    <row r="227" spans="1:17" x14ac:dyDescent="0.25">
      <c r="A227" s="40"/>
      <c r="B227" s="40"/>
      <c r="C227" s="40"/>
      <c r="D227" s="40"/>
      <c r="E227" s="40"/>
      <c r="F227" s="40"/>
      <c r="G227" s="40"/>
      <c r="H227" s="60"/>
      <c r="I227" s="40"/>
      <c r="J227" s="40"/>
      <c r="K227" s="40"/>
      <c r="L227" s="40"/>
      <c r="M227" s="40"/>
      <c r="N227" s="40"/>
      <c r="Q227" s="55"/>
    </row>
    <row r="228" spans="1:17" x14ac:dyDescent="0.25">
      <c r="A228" s="40"/>
      <c r="B228" s="40"/>
      <c r="C228" s="40"/>
      <c r="D228" s="41">
        <f>D220+H220</f>
        <v>28192443.12098071</v>
      </c>
      <c r="E228" s="40"/>
      <c r="F228" s="40"/>
      <c r="G228" s="40"/>
      <c r="H228" s="40"/>
      <c r="I228" s="40"/>
      <c r="J228" s="40"/>
      <c r="K228" s="40"/>
      <c r="L228" s="40"/>
      <c r="M228" s="40"/>
      <c r="N228" s="60"/>
      <c r="Q228" s="55"/>
    </row>
    <row r="229" spans="1:17" x14ac:dyDescent="0.25">
      <c r="A229" s="40"/>
      <c r="B229" s="40"/>
      <c r="C229" s="40"/>
      <c r="D229" s="41">
        <f>K220+N220</f>
        <v>28192443.120980717</v>
      </c>
      <c r="E229" s="40"/>
      <c r="F229" s="40"/>
      <c r="H229" s="41"/>
      <c r="I229" s="40"/>
      <c r="J229" s="40"/>
      <c r="K229" s="41"/>
      <c r="L229" s="40"/>
      <c r="M229" s="40"/>
      <c r="N229" s="40"/>
      <c r="Q229" s="55"/>
    </row>
    <row r="230" spans="1:17" x14ac:dyDescent="0.25">
      <c r="D230" s="41"/>
      <c r="I230" s="15"/>
      <c r="J230" s="15"/>
      <c r="K230" s="15"/>
      <c r="L230" s="15"/>
      <c r="M230" s="15"/>
      <c r="N230" s="16"/>
      <c r="O230" s="16"/>
      <c r="P230" s="16"/>
      <c r="Q230" s="15"/>
    </row>
    <row r="231" spans="1:17" x14ac:dyDescent="0.25">
      <c r="I231" s="15"/>
      <c r="J231" s="15"/>
      <c r="K231" s="15"/>
      <c r="L231" s="15"/>
      <c r="M231" s="15"/>
      <c r="N231" s="15"/>
      <c r="O231" s="16"/>
      <c r="P231" s="16"/>
      <c r="Q231" s="16"/>
    </row>
    <row r="232" spans="1:17" x14ac:dyDescent="0.25">
      <c r="I232" s="16"/>
      <c r="J232" s="16"/>
      <c r="K232" s="16"/>
      <c r="L232" s="16"/>
      <c r="M232" s="16"/>
      <c r="N232" s="16"/>
      <c r="O232" s="16"/>
      <c r="P232" s="16"/>
      <c r="Q232" s="16"/>
    </row>
    <row r="233" spans="1:17" x14ac:dyDescent="0.25"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x14ac:dyDescent="0.25">
      <c r="I234" s="16"/>
      <c r="J234" s="16"/>
      <c r="K234" s="16"/>
      <c r="L234" s="16"/>
      <c r="M234" s="16"/>
      <c r="N234" s="16"/>
      <c r="O234" s="16"/>
      <c r="P234" s="16"/>
      <c r="Q234" s="16"/>
    </row>
    <row r="235" spans="1:17" x14ac:dyDescent="0.25"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x14ac:dyDescent="0.25">
      <c r="I236" s="16"/>
      <c r="J236" s="17"/>
      <c r="K236" s="16"/>
      <c r="L236" s="16"/>
      <c r="M236" s="16"/>
      <c r="N236" s="16"/>
      <c r="O236" s="16"/>
      <c r="P236" s="16"/>
      <c r="Q236" s="16"/>
    </row>
    <row r="237" spans="1:17" x14ac:dyDescent="0.25">
      <c r="I237" s="16"/>
      <c r="J237" s="18"/>
      <c r="K237" s="16"/>
      <c r="L237" s="16"/>
      <c r="M237" s="16"/>
      <c r="N237" s="16"/>
      <c r="O237" s="16"/>
      <c r="P237" s="16"/>
      <c r="Q237" s="16"/>
    </row>
    <row r="238" spans="1:17" x14ac:dyDescent="0.25">
      <c r="I238" s="16"/>
      <c r="J238" s="16"/>
      <c r="K238" s="16"/>
      <c r="L238" s="16"/>
      <c r="M238" s="16">
        <f>4902800-60000</f>
        <v>4842800</v>
      </c>
      <c r="N238" s="16"/>
      <c r="O238" s="16"/>
      <c r="P238" s="16"/>
      <c r="Q238" s="16"/>
    </row>
    <row r="239" spans="1:17" x14ac:dyDescent="0.25">
      <c r="I239" s="16"/>
      <c r="J239" s="19"/>
      <c r="K239" s="16"/>
      <c r="L239" s="16"/>
      <c r="M239" s="16"/>
      <c r="N239" s="16"/>
      <c r="O239" s="16"/>
      <c r="P239" s="16"/>
      <c r="Q239" s="16"/>
    </row>
    <row r="240" spans="1:17" x14ac:dyDescent="0.25">
      <c r="I240" s="16"/>
      <c r="J240" s="16"/>
      <c r="K240" s="16"/>
      <c r="L240" s="16"/>
      <c r="M240" s="16"/>
      <c r="N240" s="16"/>
      <c r="O240" s="16"/>
      <c r="P240" s="16"/>
      <c r="Q240" s="16"/>
    </row>
    <row r="241" spans="9:17" x14ac:dyDescent="0.25">
      <c r="I241" s="16"/>
      <c r="J241" s="16"/>
      <c r="K241" s="16"/>
      <c r="L241" s="16"/>
      <c r="M241" s="16"/>
      <c r="N241" s="16"/>
      <c r="O241" s="16"/>
      <c r="P241" s="16"/>
      <c r="Q241" s="16"/>
    </row>
    <row r="242" spans="9:17" x14ac:dyDescent="0.25">
      <c r="I242" s="16"/>
      <c r="J242" s="16"/>
      <c r="K242" s="16"/>
      <c r="L242" s="16"/>
      <c r="M242" s="16"/>
      <c r="N242" s="16"/>
      <c r="O242" s="16"/>
      <c r="P242" s="16"/>
      <c r="Q242" s="16"/>
    </row>
    <row r="243" spans="9:17" x14ac:dyDescent="0.25">
      <c r="I243" s="16"/>
      <c r="J243" s="16"/>
      <c r="K243" s="16"/>
      <c r="L243" s="16"/>
      <c r="M243" s="16"/>
      <c r="N243" s="16"/>
      <c r="O243" s="16"/>
      <c r="P243" s="16"/>
      <c r="Q243" s="16"/>
    </row>
    <row r="244" spans="9:17" x14ac:dyDescent="0.25">
      <c r="I244" s="16"/>
      <c r="J244" s="16"/>
      <c r="K244" s="16"/>
      <c r="L244" s="16"/>
      <c r="M244" s="16"/>
      <c r="N244" s="16"/>
      <c r="O244" s="16"/>
      <c r="P244" s="16"/>
      <c r="Q244" s="16"/>
    </row>
    <row r="245" spans="9:17" x14ac:dyDescent="0.25">
      <c r="I245" s="16"/>
      <c r="J245" s="20"/>
      <c r="K245" s="16"/>
      <c r="L245" s="15"/>
      <c r="M245" s="21"/>
      <c r="N245" s="15"/>
      <c r="O245" s="21"/>
      <c r="P245" s="22"/>
      <c r="Q245" s="16"/>
    </row>
    <row r="246" spans="9:17" x14ac:dyDescent="0.25">
      <c r="I246" s="16"/>
      <c r="J246" s="16"/>
      <c r="K246" s="16"/>
      <c r="L246" s="16"/>
      <c r="M246" s="16"/>
      <c r="N246" s="16"/>
      <c r="O246" s="16"/>
      <c r="P246" s="16"/>
      <c r="Q246" s="16"/>
    </row>
    <row r="247" spans="9:17" x14ac:dyDescent="0.25">
      <c r="I247" s="16"/>
      <c r="J247" s="16"/>
      <c r="K247" s="16"/>
      <c r="L247" s="16"/>
      <c r="M247" s="16"/>
      <c r="N247" s="16"/>
      <c r="O247" s="16"/>
      <c r="P247" s="16"/>
      <c r="Q247" s="16"/>
    </row>
    <row r="248" spans="9:17" x14ac:dyDescent="0.25">
      <c r="I248" s="16"/>
      <c r="J248" s="16"/>
      <c r="K248" s="16"/>
      <c r="L248" s="16"/>
      <c r="M248" s="16"/>
      <c r="N248" s="16"/>
      <c r="O248" s="16"/>
      <c r="P248" s="16"/>
      <c r="Q248" s="16"/>
    </row>
    <row r="249" spans="9:17" x14ac:dyDescent="0.25">
      <c r="I249" s="16"/>
      <c r="J249" s="16"/>
      <c r="K249" s="16"/>
      <c r="L249" s="16"/>
      <c r="M249" s="16"/>
      <c r="N249" s="16"/>
      <c r="O249" s="16"/>
      <c r="P249" s="16"/>
      <c r="Q249" s="16"/>
    </row>
    <row r="250" spans="9:17" x14ac:dyDescent="0.25">
      <c r="I250" s="16"/>
      <c r="J250" s="16"/>
      <c r="K250" s="17"/>
      <c r="L250" s="16"/>
      <c r="M250" s="16"/>
      <c r="N250" s="16"/>
      <c r="O250" s="16"/>
      <c r="P250" s="16"/>
      <c r="Q250" s="16"/>
    </row>
  </sheetData>
  <autoFilter ref="A11:N220" xr:uid="{00000000-0009-0000-0000-000004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  <sortState xmlns:xlrd2="http://schemas.microsoft.com/office/spreadsheetml/2017/richdata2" ref="A168:N210">
      <sortCondition sortBy="cellColor" ref="B11:B219" dxfId="2"/>
    </sortState>
  </autoFilter>
  <mergeCells count="13">
    <mergeCell ref="A9:N9"/>
    <mergeCell ref="A2:N2"/>
    <mergeCell ref="A3:N3"/>
    <mergeCell ref="A4:N4"/>
    <mergeCell ref="A7:N7"/>
    <mergeCell ref="A8:N8"/>
    <mergeCell ref="M11:N11"/>
    <mergeCell ref="A10:E10"/>
    <mergeCell ref="A11:A12"/>
    <mergeCell ref="B11:B12"/>
    <mergeCell ref="C11:D11"/>
    <mergeCell ref="G11:I11"/>
    <mergeCell ref="J11:L11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276"/>
  <sheetViews>
    <sheetView topLeftCell="A213" zoomScale="99" zoomScaleNormal="98" workbookViewId="0">
      <selection activeCell="N231" sqref="N231"/>
    </sheetView>
  </sheetViews>
  <sheetFormatPr defaultColWidth="9.109375" defaultRowHeight="13.2" x14ac:dyDescent="0.25"/>
  <cols>
    <col min="1" max="1" width="5.109375" style="84" customWidth="1"/>
    <col min="2" max="2" width="26.109375" style="84" customWidth="1"/>
    <col min="3" max="3" width="8" style="84" customWidth="1"/>
    <col min="4" max="4" width="11.44140625" style="84" customWidth="1"/>
    <col min="5" max="5" width="7.5546875" style="84" hidden="1" customWidth="1"/>
    <col min="6" max="6" width="8.77734375" style="84" hidden="1" customWidth="1"/>
    <col min="7" max="7" width="8" style="84" customWidth="1"/>
    <col min="8" max="8" width="12.33203125" style="84" customWidth="1"/>
    <col min="9" max="9" width="10.77734375" style="84" hidden="1" customWidth="1"/>
    <col min="10" max="10" width="8" style="84" customWidth="1"/>
    <col min="11" max="11" width="11.77734375" style="84" customWidth="1"/>
    <col min="12" max="12" width="7.6640625" style="84" hidden="1" customWidth="1"/>
    <col min="13" max="13" width="8" style="84" customWidth="1"/>
    <col min="14" max="14" width="15" style="84" customWidth="1"/>
    <col min="15" max="15" width="9.109375" style="84"/>
    <col min="16" max="16" width="13.6640625" style="84" bestFit="1" customWidth="1"/>
    <col min="17" max="17" width="23.88671875" style="84" bestFit="1" customWidth="1"/>
    <col min="18" max="16384" width="9.109375" style="84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82"/>
    </row>
    <row r="6" spans="1:19" ht="4.5" customHeight="1" x14ac:dyDescent="0.25">
      <c r="A6" s="82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253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83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v>5</v>
      </c>
      <c r="D13" s="45">
        <v>55000</v>
      </c>
      <c r="E13" s="31">
        <f>IF(C13&gt;0,D13/C13,0)</f>
        <v>11000</v>
      </c>
      <c r="F13" s="31">
        <f t="shared" ref="F13" si="0">IF(C13&gt;0,E13,I13)</f>
        <v>11000</v>
      </c>
      <c r="G13" s="32">
        <v>12</v>
      </c>
      <c r="H13" s="27">
        <v>141000</v>
      </c>
      <c r="I13" s="32">
        <f>IF(G13&gt;0,H13/G13,0)</f>
        <v>11750</v>
      </c>
      <c r="J13" s="33">
        <f>C13+G13-M13</f>
        <v>3</v>
      </c>
      <c r="K13" s="27">
        <f>J13*L13</f>
        <v>34588.23529411765</v>
      </c>
      <c r="L13" s="35">
        <f>IF(G13&gt;0,(D13+H13)/(C13+G13),F13)</f>
        <v>11529.411764705883</v>
      </c>
      <c r="M13" s="32">
        <v>14</v>
      </c>
      <c r="N13" s="27">
        <f>M13*L13</f>
        <v>161411.76470588235</v>
      </c>
      <c r="Q13" s="9"/>
    </row>
    <row r="14" spans="1:19" ht="15" customHeight="1" x14ac:dyDescent="0.25">
      <c r="A14" s="28">
        <v>2</v>
      </c>
      <c r="B14" s="29" t="s">
        <v>3</v>
      </c>
      <c r="C14" s="30">
        <v>21</v>
      </c>
      <c r="D14" s="45">
        <v>56875</v>
      </c>
      <c r="E14" s="31">
        <f t="shared" ref="E14:E77" si="1">IF(C14&gt;0,D14/C14,0)</f>
        <v>2708.3333333333335</v>
      </c>
      <c r="F14" s="31">
        <f t="shared" ref="F14:F77" si="2">IF(C14&gt;0,E14,I14)</f>
        <v>2708.3333333333335</v>
      </c>
      <c r="G14" s="36">
        <v>24</v>
      </c>
      <c r="H14" s="27">
        <v>70000</v>
      </c>
      <c r="I14" s="32">
        <f t="shared" ref="I14:I77" si="3">IF(G14&gt;0,H14/G14,0)</f>
        <v>2916.6666666666665</v>
      </c>
      <c r="J14" s="33">
        <f t="shared" ref="J14:J77" si="4">C14+G14-M14</f>
        <v>36</v>
      </c>
      <c r="K14" s="27">
        <f t="shared" ref="K14:K77" si="5">J14*L14</f>
        <v>101500</v>
      </c>
      <c r="L14" s="35">
        <f t="shared" ref="L14:L77" si="6">IF(G14&gt;0,(D14+H14)/(C14+G14),F14)</f>
        <v>2819.4444444444443</v>
      </c>
      <c r="M14" s="32">
        <v>9</v>
      </c>
      <c r="N14" s="27">
        <f t="shared" ref="N14:N77" si="7">M14*L14</f>
        <v>25375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v>0</v>
      </c>
      <c r="D15" s="45">
        <v>0</v>
      </c>
      <c r="E15" s="31">
        <f t="shared" si="1"/>
        <v>0</v>
      </c>
      <c r="F15" s="31">
        <f t="shared" si="2"/>
        <v>0</v>
      </c>
      <c r="G15" s="32"/>
      <c r="H15" s="27" t="s">
        <v>243</v>
      </c>
      <c r="I15" s="32">
        <f t="shared" si="3"/>
        <v>0</v>
      </c>
      <c r="J15" s="33">
        <f t="shared" si="4"/>
        <v>0</v>
      </c>
      <c r="K15" s="27">
        <f t="shared" si="5"/>
        <v>0</v>
      </c>
      <c r="L15" s="35">
        <f t="shared" si="6"/>
        <v>0</v>
      </c>
      <c r="M15" s="32">
        <v>0</v>
      </c>
      <c r="N15" s="27">
        <f t="shared" si="7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v>7</v>
      </c>
      <c r="D16" s="45">
        <v>177333.4705882353</v>
      </c>
      <c r="E16" s="31">
        <f t="shared" si="1"/>
        <v>25333.352941176472</v>
      </c>
      <c r="F16" s="31">
        <f t="shared" si="2"/>
        <v>25333.352941176472</v>
      </c>
      <c r="G16" s="32">
        <v>12</v>
      </c>
      <c r="H16" s="27">
        <v>230000</v>
      </c>
      <c r="I16" s="32">
        <f t="shared" si="3"/>
        <v>19166.666666666668</v>
      </c>
      <c r="J16" s="33">
        <f t="shared" si="4"/>
        <v>7</v>
      </c>
      <c r="K16" s="27">
        <f t="shared" si="5"/>
        <v>150070.22600619195</v>
      </c>
      <c r="L16" s="35">
        <f t="shared" si="6"/>
        <v>21438.60371517028</v>
      </c>
      <c r="M16" s="32">
        <v>12</v>
      </c>
      <c r="N16" s="27">
        <f>M16*L16</f>
        <v>257263.24458204338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v>2</v>
      </c>
      <c r="D17" s="45">
        <v>20000</v>
      </c>
      <c r="E17" s="31">
        <f t="shared" si="1"/>
        <v>10000</v>
      </c>
      <c r="F17" s="31">
        <f t="shared" si="2"/>
        <v>10000</v>
      </c>
      <c r="G17" s="32"/>
      <c r="H17" s="27"/>
      <c r="I17" s="32">
        <f t="shared" si="3"/>
        <v>0</v>
      </c>
      <c r="J17" s="33">
        <f t="shared" si="4"/>
        <v>2</v>
      </c>
      <c r="K17" s="27">
        <f t="shared" si="5"/>
        <v>20000</v>
      </c>
      <c r="L17" s="35">
        <f t="shared" si="6"/>
        <v>10000</v>
      </c>
      <c r="M17" s="32">
        <v>0</v>
      </c>
      <c r="N17" s="27">
        <f t="shared" si="7"/>
        <v>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v>78</v>
      </c>
      <c r="D18" s="45">
        <v>417578.69662921346</v>
      </c>
      <c r="E18" s="31">
        <f t="shared" si="1"/>
        <v>5353.5730337078649</v>
      </c>
      <c r="F18" s="31">
        <f t="shared" si="2"/>
        <v>5353.5730337078649</v>
      </c>
      <c r="G18" s="32"/>
      <c r="H18" s="27"/>
      <c r="I18" s="32">
        <f t="shared" si="3"/>
        <v>0</v>
      </c>
      <c r="J18" s="33">
        <f t="shared" si="4"/>
        <v>7</v>
      </c>
      <c r="K18" s="27">
        <f t="shared" si="5"/>
        <v>37475.011235955055</v>
      </c>
      <c r="L18" s="35">
        <f t="shared" si="6"/>
        <v>5353.5730337078649</v>
      </c>
      <c r="M18" s="32">
        <v>71</v>
      </c>
      <c r="N18" s="27">
        <f t="shared" si="7"/>
        <v>380103.68539325841</v>
      </c>
      <c r="Q18" s="81"/>
    </row>
    <row r="19" spans="1:17" ht="15" customHeight="1" x14ac:dyDescent="0.25">
      <c r="A19" s="28">
        <v>7</v>
      </c>
      <c r="B19" s="29" t="s">
        <v>8</v>
      </c>
      <c r="C19" s="30">
        <v>0</v>
      </c>
      <c r="D19" s="45">
        <v>0</v>
      </c>
      <c r="E19" s="31">
        <f t="shared" si="1"/>
        <v>0</v>
      </c>
      <c r="F19" s="31">
        <f t="shared" si="2"/>
        <v>0</v>
      </c>
      <c r="G19" s="32"/>
      <c r="H19" s="27"/>
      <c r="I19" s="32">
        <f t="shared" si="3"/>
        <v>0</v>
      </c>
      <c r="J19" s="33">
        <f t="shared" si="4"/>
        <v>0</v>
      </c>
      <c r="K19" s="27">
        <f t="shared" si="5"/>
        <v>0</v>
      </c>
      <c r="L19" s="35">
        <f t="shared" si="6"/>
        <v>0</v>
      </c>
      <c r="M19" s="32">
        <v>0</v>
      </c>
      <c r="N19" s="27">
        <f t="shared" si="7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v>6</v>
      </c>
      <c r="D20" s="45">
        <v>11000.004347826085</v>
      </c>
      <c r="E20" s="31">
        <f t="shared" si="1"/>
        <v>1833.3340579710141</v>
      </c>
      <c r="F20" s="31">
        <f t="shared" si="2"/>
        <v>1833.3340579710141</v>
      </c>
      <c r="G20" s="32">
        <v>48</v>
      </c>
      <c r="H20" s="27">
        <v>88000</v>
      </c>
      <c r="I20" s="32">
        <f t="shared" si="3"/>
        <v>1833.3333333333333</v>
      </c>
      <c r="J20" s="33">
        <f t="shared" si="4"/>
        <v>28</v>
      </c>
      <c r="K20" s="27">
        <f t="shared" si="5"/>
        <v>51333.335587761678</v>
      </c>
      <c r="L20" s="35">
        <f t="shared" si="6"/>
        <v>1833.3334138486314</v>
      </c>
      <c r="M20" s="32">
        <v>26</v>
      </c>
      <c r="N20" s="27">
        <f t="shared" si="7"/>
        <v>47666.668760064415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v>0</v>
      </c>
      <c r="D21" s="45">
        <v>0</v>
      </c>
      <c r="E21" s="31">
        <f t="shared" si="1"/>
        <v>0</v>
      </c>
      <c r="F21" s="31">
        <f t="shared" si="2"/>
        <v>0</v>
      </c>
      <c r="G21" s="32"/>
      <c r="H21" s="27"/>
      <c r="I21" s="32">
        <f t="shared" si="3"/>
        <v>0</v>
      </c>
      <c r="J21" s="33">
        <f t="shared" si="4"/>
        <v>0</v>
      </c>
      <c r="K21" s="27">
        <f t="shared" si="5"/>
        <v>0</v>
      </c>
      <c r="L21" s="35">
        <f t="shared" si="6"/>
        <v>0</v>
      </c>
      <c r="M21" s="32">
        <v>0</v>
      </c>
      <c r="N21" s="27">
        <f t="shared" si="7"/>
        <v>0</v>
      </c>
      <c r="Q21" s="9"/>
    </row>
    <row r="22" spans="1:17" ht="15" customHeight="1" x14ac:dyDescent="0.25">
      <c r="A22" s="28">
        <v>10</v>
      </c>
      <c r="B22" s="29" t="s">
        <v>11</v>
      </c>
      <c r="C22" s="30">
        <v>0</v>
      </c>
      <c r="D22" s="45">
        <v>0</v>
      </c>
      <c r="E22" s="31">
        <f t="shared" si="1"/>
        <v>0</v>
      </c>
      <c r="F22" s="31">
        <f t="shared" si="2"/>
        <v>0</v>
      </c>
      <c r="G22" s="32"/>
      <c r="H22" s="27"/>
      <c r="I22" s="32">
        <f t="shared" si="3"/>
        <v>0</v>
      </c>
      <c r="J22" s="33">
        <f t="shared" si="4"/>
        <v>0</v>
      </c>
      <c r="K22" s="27">
        <f t="shared" si="5"/>
        <v>0</v>
      </c>
      <c r="L22" s="35">
        <f t="shared" si="6"/>
        <v>0</v>
      </c>
      <c r="M22" s="32">
        <v>0</v>
      </c>
      <c r="N22" s="27">
        <f t="shared" si="7"/>
        <v>0</v>
      </c>
      <c r="Q22" s="9"/>
    </row>
    <row r="23" spans="1:17" ht="15" customHeight="1" x14ac:dyDescent="0.25">
      <c r="A23" s="28">
        <v>11</v>
      </c>
      <c r="B23" s="29" t="s">
        <v>12</v>
      </c>
      <c r="C23" s="30">
        <v>3</v>
      </c>
      <c r="D23" s="45">
        <v>54000</v>
      </c>
      <c r="E23" s="31">
        <f t="shared" si="1"/>
        <v>18000</v>
      </c>
      <c r="F23" s="31">
        <f t="shared" si="2"/>
        <v>18000</v>
      </c>
      <c r="G23" s="32"/>
      <c r="H23" s="27"/>
      <c r="I23" s="32">
        <f t="shared" si="3"/>
        <v>0</v>
      </c>
      <c r="J23" s="33">
        <f t="shared" si="4"/>
        <v>0</v>
      </c>
      <c r="K23" s="27">
        <f t="shared" si="5"/>
        <v>0</v>
      </c>
      <c r="L23" s="35">
        <f t="shared" si="6"/>
        <v>18000</v>
      </c>
      <c r="M23" s="32">
        <v>3</v>
      </c>
      <c r="N23" s="27">
        <f t="shared" si="7"/>
        <v>54000</v>
      </c>
      <c r="Q23" s="9"/>
    </row>
    <row r="24" spans="1:17" ht="15" customHeight="1" x14ac:dyDescent="0.25">
      <c r="A24" s="28">
        <v>12</v>
      </c>
      <c r="B24" s="29" t="s">
        <v>13</v>
      </c>
      <c r="C24" s="30">
        <v>0</v>
      </c>
      <c r="D24" s="45">
        <v>0</v>
      </c>
      <c r="E24" s="31">
        <f t="shared" si="1"/>
        <v>0</v>
      </c>
      <c r="F24" s="31">
        <f t="shared" si="2"/>
        <v>0</v>
      </c>
      <c r="G24" s="32"/>
      <c r="H24" s="27"/>
      <c r="I24" s="32">
        <f t="shared" si="3"/>
        <v>0</v>
      </c>
      <c r="J24" s="33">
        <f t="shared" si="4"/>
        <v>0</v>
      </c>
      <c r="K24" s="27">
        <f t="shared" si="5"/>
        <v>0</v>
      </c>
      <c r="L24" s="35">
        <f t="shared" si="6"/>
        <v>0</v>
      </c>
      <c r="M24" s="32">
        <v>0</v>
      </c>
      <c r="N24" s="27">
        <f t="shared" si="7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v>4</v>
      </c>
      <c r="D25" s="45">
        <v>72000</v>
      </c>
      <c r="E25" s="31">
        <f t="shared" si="1"/>
        <v>18000</v>
      </c>
      <c r="F25" s="31">
        <f t="shared" si="2"/>
        <v>18000</v>
      </c>
      <c r="G25" s="32"/>
      <c r="H25" s="27"/>
      <c r="I25" s="32">
        <f t="shared" si="3"/>
        <v>0</v>
      </c>
      <c r="J25" s="33">
        <f t="shared" si="4"/>
        <v>4</v>
      </c>
      <c r="K25" s="27">
        <f t="shared" si="5"/>
        <v>72000</v>
      </c>
      <c r="L25" s="35">
        <f t="shared" si="6"/>
        <v>18000</v>
      </c>
      <c r="M25" s="32">
        <v>0</v>
      </c>
      <c r="N25" s="27">
        <f t="shared" si="7"/>
        <v>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v>4</v>
      </c>
      <c r="D26" s="45">
        <v>72000</v>
      </c>
      <c r="E26" s="31">
        <f t="shared" si="1"/>
        <v>18000</v>
      </c>
      <c r="F26" s="31">
        <f t="shared" si="2"/>
        <v>18000</v>
      </c>
      <c r="G26" s="32"/>
      <c r="H26" s="27"/>
      <c r="I26" s="32">
        <f t="shared" si="3"/>
        <v>0</v>
      </c>
      <c r="J26" s="33">
        <f t="shared" si="4"/>
        <v>0</v>
      </c>
      <c r="K26" s="27">
        <f t="shared" si="5"/>
        <v>0</v>
      </c>
      <c r="L26" s="35">
        <f t="shared" si="6"/>
        <v>18000</v>
      </c>
      <c r="M26" s="32">
        <v>4</v>
      </c>
      <c r="N26" s="27">
        <f t="shared" si="7"/>
        <v>72000</v>
      </c>
      <c r="Q26" s="9"/>
    </row>
    <row r="27" spans="1:17" ht="15" customHeight="1" x14ac:dyDescent="0.25">
      <c r="A27" s="28">
        <v>15</v>
      </c>
      <c r="B27" s="29" t="s">
        <v>16</v>
      </c>
      <c r="C27" s="30">
        <v>4</v>
      </c>
      <c r="D27" s="45">
        <v>72000</v>
      </c>
      <c r="E27" s="31">
        <f t="shared" si="1"/>
        <v>18000</v>
      </c>
      <c r="F27" s="31">
        <f t="shared" si="2"/>
        <v>18000</v>
      </c>
      <c r="G27" s="32"/>
      <c r="H27" s="27"/>
      <c r="I27" s="32">
        <f t="shared" si="3"/>
        <v>0</v>
      </c>
      <c r="J27" s="33">
        <f t="shared" si="4"/>
        <v>0</v>
      </c>
      <c r="K27" s="27">
        <f t="shared" si="5"/>
        <v>0</v>
      </c>
      <c r="L27" s="35">
        <f t="shared" si="6"/>
        <v>18000</v>
      </c>
      <c r="M27" s="32">
        <v>4</v>
      </c>
      <c r="N27" s="27">
        <f t="shared" si="7"/>
        <v>72000</v>
      </c>
      <c r="Q27" s="9"/>
    </row>
    <row r="28" spans="1:17" ht="15" customHeight="1" x14ac:dyDescent="0.25">
      <c r="A28" s="28">
        <v>16</v>
      </c>
      <c r="B28" s="29" t="s">
        <v>17</v>
      </c>
      <c r="C28" s="30">
        <v>0</v>
      </c>
      <c r="D28" s="45">
        <v>0</v>
      </c>
      <c r="E28" s="31">
        <f t="shared" si="1"/>
        <v>0</v>
      </c>
      <c r="F28" s="31">
        <f t="shared" si="2"/>
        <v>0</v>
      </c>
      <c r="G28" s="32"/>
      <c r="H28" s="27"/>
      <c r="I28" s="32">
        <f t="shared" si="3"/>
        <v>0</v>
      </c>
      <c r="J28" s="33">
        <f t="shared" si="4"/>
        <v>0</v>
      </c>
      <c r="K28" s="27">
        <f t="shared" si="5"/>
        <v>0</v>
      </c>
      <c r="L28" s="35">
        <f t="shared" si="6"/>
        <v>0</v>
      </c>
      <c r="M28" s="32">
        <v>0</v>
      </c>
      <c r="N28" s="27">
        <f t="shared" si="7"/>
        <v>0</v>
      </c>
      <c r="Q28" s="9"/>
    </row>
    <row r="29" spans="1:17" ht="15" customHeight="1" x14ac:dyDescent="0.25">
      <c r="A29" s="28">
        <v>17</v>
      </c>
      <c r="B29" s="29" t="s">
        <v>18</v>
      </c>
      <c r="C29" s="30">
        <v>22</v>
      </c>
      <c r="D29" s="45">
        <v>178351.72413793104</v>
      </c>
      <c r="E29" s="31">
        <f t="shared" si="1"/>
        <v>8106.8965517241386</v>
      </c>
      <c r="F29" s="31">
        <f t="shared" si="2"/>
        <v>8106.8965517241386</v>
      </c>
      <c r="G29" s="32"/>
      <c r="H29" s="27"/>
      <c r="I29" s="32">
        <f t="shared" si="3"/>
        <v>0</v>
      </c>
      <c r="J29" s="33">
        <f t="shared" si="4"/>
        <v>3</v>
      </c>
      <c r="K29" s="27">
        <f t="shared" si="5"/>
        <v>24320.689655172417</v>
      </c>
      <c r="L29" s="35">
        <f t="shared" si="6"/>
        <v>8106.8965517241386</v>
      </c>
      <c r="M29" s="32">
        <v>19</v>
      </c>
      <c r="N29" s="27">
        <f t="shared" si="7"/>
        <v>154031.03448275864</v>
      </c>
      <c r="Q29" s="9"/>
    </row>
    <row r="30" spans="1:17" ht="15" customHeight="1" x14ac:dyDescent="0.25">
      <c r="A30" s="28">
        <v>18</v>
      </c>
      <c r="B30" s="29" t="s">
        <v>19</v>
      </c>
      <c r="C30" s="30">
        <v>24</v>
      </c>
      <c r="D30" s="45">
        <v>90375.42857142858</v>
      </c>
      <c r="E30" s="31">
        <f t="shared" si="1"/>
        <v>3765.6428571428573</v>
      </c>
      <c r="F30" s="31">
        <f t="shared" si="2"/>
        <v>3765.6428571428573</v>
      </c>
      <c r="G30" s="32"/>
      <c r="H30" s="27"/>
      <c r="I30" s="32">
        <f t="shared" si="3"/>
        <v>0</v>
      </c>
      <c r="J30" s="33">
        <f t="shared" si="4"/>
        <v>0</v>
      </c>
      <c r="K30" s="27">
        <f t="shared" si="5"/>
        <v>0</v>
      </c>
      <c r="L30" s="35">
        <f t="shared" si="6"/>
        <v>3765.6428571428573</v>
      </c>
      <c r="M30" s="32">
        <v>24</v>
      </c>
      <c r="N30" s="27">
        <f t="shared" si="7"/>
        <v>90375.42857142858</v>
      </c>
      <c r="Q30" s="9"/>
    </row>
    <row r="31" spans="1:17" ht="15" customHeight="1" x14ac:dyDescent="0.25">
      <c r="A31" s="28">
        <v>19</v>
      </c>
      <c r="B31" s="29" t="s">
        <v>20</v>
      </c>
      <c r="C31" s="30">
        <v>0</v>
      </c>
      <c r="D31" s="45">
        <v>0</v>
      </c>
      <c r="E31" s="31">
        <f t="shared" si="1"/>
        <v>0</v>
      </c>
      <c r="F31" s="31">
        <f t="shared" si="2"/>
        <v>0</v>
      </c>
      <c r="G31" s="32"/>
      <c r="H31" s="27"/>
      <c r="I31" s="32">
        <f t="shared" si="3"/>
        <v>0</v>
      </c>
      <c r="J31" s="33">
        <f t="shared" si="4"/>
        <v>0</v>
      </c>
      <c r="K31" s="27">
        <f t="shared" si="5"/>
        <v>0</v>
      </c>
      <c r="L31" s="35">
        <f t="shared" si="6"/>
        <v>0</v>
      </c>
      <c r="M31" s="32">
        <v>0</v>
      </c>
      <c r="N31" s="27">
        <f t="shared" si="7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v>0</v>
      </c>
      <c r="D32" s="45">
        <v>0</v>
      </c>
      <c r="E32" s="31">
        <f t="shared" si="1"/>
        <v>0</v>
      </c>
      <c r="F32" s="31">
        <f t="shared" si="2"/>
        <v>0</v>
      </c>
      <c r="G32" s="32"/>
      <c r="H32" s="27"/>
      <c r="I32" s="32">
        <f t="shared" si="3"/>
        <v>0</v>
      </c>
      <c r="J32" s="33">
        <f t="shared" si="4"/>
        <v>0</v>
      </c>
      <c r="K32" s="27">
        <f t="shared" si="5"/>
        <v>0</v>
      </c>
      <c r="L32" s="35">
        <f t="shared" si="6"/>
        <v>0</v>
      </c>
      <c r="M32" s="32">
        <v>0</v>
      </c>
      <c r="N32" s="27">
        <f t="shared" si="7"/>
        <v>0</v>
      </c>
      <c r="Q32" s="9"/>
    </row>
    <row r="33" spans="1:17" ht="15" customHeight="1" x14ac:dyDescent="0.25">
      <c r="A33" s="28">
        <v>21</v>
      </c>
      <c r="B33" s="29" t="s">
        <v>22</v>
      </c>
      <c r="C33" s="30">
        <v>3</v>
      </c>
      <c r="D33" s="45">
        <v>27000</v>
      </c>
      <c r="E33" s="31">
        <f t="shared" si="1"/>
        <v>9000</v>
      </c>
      <c r="F33" s="31">
        <f t="shared" si="2"/>
        <v>9000</v>
      </c>
      <c r="G33" s="32"/>
      <c r="H33" s="27"/>
      <c r="I33" s="32">
        <f t="shared" si="3"/>
        <v>0</v>
      </c>
      <c r="J33" s="33">
        <f t="shared" si="4"/>
        <v>0</v>
      </c>
      <c r="K33" s="27">
        <f t="shared" si="5"/>
        <v>0</v>
      </c>
      <c r="L33" s="35">
        <f t="shared" si="6"/>
        <v>9000</v>
      </c>
      <c r="M33" s="32">
        <v>3</v>
      </c>
      <c r="N33" s="27">
        <f t="shared" si="7"/>
        <v>27000</v>
      </c>
      <c r="Q33" s="9"/>
    </row>
    <row r="34" spans="1:17" ht="15" customHeight="1" x14ac:dyDescent="0.25">
      <c r="A34" s="28">
        <v>22</v>
      </c>
      <c r="B34" s="29" t="s">
        <v>23</v>
      </c>
      <c r="C34" s="30">
        <v>0</v>
      </c>
      <c r="D34" s="45">
        <v>0</v>
      </c>
      <c r="E34" s="31">
        <f t="shared" si="1"/>
        <v>0</v>
      </c>
      <c r="F34" s="31">
        <f t="shared" si="2"/>
        <v>0</v>
      </c>
      <c r="G34" s="32"/>
      <c r="H34" s="27"/>
      <c r="I34" s="32">
        <f t="shared" si="3"/>
        <v>0</v>
      </c>
      <c r="J34" s="33">
        <f t="shared" si="4"/>
        <v>0</v>
      </c>
      <c r="K34" s="27">
        <f t="shared" si="5"/>
        <v>0</v>
      </c>
      <c r="L34" s="35">
        <f t="shared" si="6"/>
        <v>0</v>
      </c>
      <c r="M34" s="32">
        <v>0</v>
      </c>
      <c r="N34" s="27">
        <f t="shared" si="7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>
        <v>12</v>
      </c>
      <c r="D35" s="45">
        <v>100000</v>
      </c>
      <c r="E35" s="31">
        <f t="shared" si="1"/>
        <v>8333.3333333333339</v>
      </c>
      <c r="F35" s="31">
        <f t="shared" si="2"/>
        <v>8333.3333333333339</v>
      </c>
      <c r="G35" s="32"/>
      <c r="H35" s="27"/>
      <c r="I35" s="32">
        <f t="shared" si="3"/>
        <v>0</v>
      </c>
      <c r="J35" s="33">
        <f t="shared" si="4"/>
        <v>0</v>
      </c>
      <c r="K35" s="27">
        <f t="shared" si="5"/>
        <v>0</v>
      </c>
      <c r="L35" s="35">
        <f t="shared" si="6"/>
        <v>8333.3333333333339</v>
      </c>
      <c r="M35" s="32">
        <v>12</v>
      </c>
      <c r="N35" s="27">
        <f t="shared" si="7"/>
        <v>100000</v>
      </c>
      <c r="Q35" s="9"/>
    </row>
    <row r="36" spans="1:17" ht="15" customHeight="1" x14ac:dyDescent="0.25">
      <c r="A36" s="28">
        <v>24</v>
      </c>
      <c r="B36" s="29" t="s">
        <v>214</v>
      </c>
      <c r="C36" s="30">
        <v>59</v>
      </c>
      <c r="D36" s="45">
        <v>162250</v>
      </c>
      <c r="E36" s="31">
        <f t="shared" si="1"/>
        <v>2750</v>
      </c>
      <c r="F36" s="31">
        <f t="shared" si="2"/>
        <v>2750</v>
      </c>
      <c r="G36" s="32"/>
      <c r="H36" s="27"/>
      <c r="I36" s="32">
        <f t="shared" si="3"/>
        <v>0</v>
      </c>
      <c r="J36" s="33">
        <f t="shared" si="4"/>
        <v>0</v>
      </c>
      <c r="K36" s="27">
        <f t="shared" si="5"/>
        <v>0</v>
      </c>
      <c r="L36" s="35">
        <f t="shared" si="6"/>
        <v>2750</v>
      </c>
      <c r="M36" s="32">
        <v>59</v>
      </c>
      <c r="N36" s="27">
        <f t="shared" si="7"/>
        <v>162250</v>
      </c>
      <c r="Q36" s="9"/>
    </row>
    <row r="37" spans="1:17" ht="15" customHeight="1" x14ac:dyDescent="0.25">
      <c r="A37" s="28">
        <v>25</v>
      </c>
      <c r="B37" s="29" t="s">
        <v>25</v>
      </c>
      <c r="C37" s="30">
        <v>8</v>
      </c>
      <c r="D37" s="45">
        <v>104094</v>
      </c>
      <c r="E37" s="31">
        <f t="shared" si="1"/>
        <v>13011.75</v>
      </c>
      <c r="F37" s="31">
        <f t="shared" si="2"/>
        <v>13011.75</v>
      </c>
      <c r="G37" s="32">
        <v>12</v>
      </c>
      <c r="H37" s="27">
        <v>158500</v>
      </c>
      <c r="I37" s="32">
        <f t="shared" si="3"/>
        <v>13208.333333333334</v>
      </c>
      <c r="J37" s="33">
        <f t="shared" si="4"/>
        <v>3</v>
      </c>
      <c r="K37" s="27">
        <f t="shared" si="5"/>
        <v>39389.100000000006</v>
      </c>
      <c r="L37" s="35">
        <f t="shared" si="6"/>
        <v>13129.7</v>
      </c>
      <c r="M37" s="32">
        <v>17</v>
      </c>
      <c r="N37" s="27">
        <f t="shared" si="7"/>
        <v>223204.90000000002</v>
      </c>
      <c r="Q37" s="9"/>
    </row>
    <row r="38" spans="1:17" ht="15" customHeight="1" x14ac:dyDescent="0.25">
      <c r="A38" s="28">
        <v>26</v>
      </c>
      <c r="B38" s="29" t="s">
        <v>26</v>
      </c>
      <c r="C38" s="30">
        <v>15</v>
      </c>
      <c r="D38" s="45">
        <v>348944.44444444444</v>
      </c>
      <c r="E38" s="31">
        <f t="shared" si="1"/>
        <v>23262.962962962964</v>
      </c>
      <c r="F38" s="31">
        <f t="shared" si="2"/>
        <v>23262.962962962964</v>
      </c>
      <c r="G38" s="38"/>
      <c r="H38" s="27"/>
      <c r="I38" s="32">
        <f t="shared" si="3"/>
        <v>0</v>
      </c>
      <c r="J38" s="33">
        <f t="shared" si="4"/>
        <v>4</v>
      </c>
      <c r="K38" s="27">
        <f t="shared" si="5"/>
        <v>93051.851851851854</v>
      </c>
      <c r="L38" s="35">
        <f t="shared" si="6"/>
        <v>23262.962962962964</v>
      </c>
      <c r="M38" s="32">
        <v>11</v>
      </c>
      <c r="N38" s="27">
        <f t="shared" si="7"/>
        <v>255892.59259259258</v>
      </c>
      <c r="Q38" s="9"/>
    </row>
    <row r="39" spans="1:17" ht="15" customHeight="1" x14ac:dyDescent="0.25">
      <c r="A39" s="28">
        <v>27</v>
      </c>
      <c r="B39" s="29" t="s">
        <v>27</v>
      </c>
      <c r="C39" s="30">
        <v>16</v>
      </c>
      <c r="D39" s="45">
        <v>489232.44444444444</v>
      </c>
      <c r="E39" s="31">
        <f t="shared" si="1"/>
        <v>30577.027777777777</v>
      </c>
      <c r="F39" s="31">
        <f t="shared" si="2"/>
        <v>30577.027777777777</v>
      </c>
      <c r="G39" s="32"/>
      <c r="H39" s="27"/>
      <c r="I39" s="32">
        <f t="shared" si="3"/>
        <v>0</v>
      </c>
      <c r="J39" s="33">
        <f t="shared" si="4"/>
        <v>0</v>
      </c>
      <c r="K39" s="27">
        <f t="shared" si="5"/>
        <v>0</v>
      </c>
      <c r="L39" s="35">
        <f t="shared" si="6"/>
        <v>30577.027777777777</v>
      </c>
      <c r="M39" s="32">
        <v>16</v>
      </c>
      <c r="N39" s="27">
        <f t="shared" si="7"/>
        <v>489232.44444444444</v>
      </c>
      <c r="Q39" s="9"/>
    </row>
    <row r="40" spans="1:17" ht="15" customHeight="1" x14ac:dyDescent="0.25">
      <c r="A40" s="28">
        <v>28</v>
      </c>
      <c r="B40" s="29" t="s">
        <v>28</v>
      </c>
      <c r="C40" s="30">
        <v>28</v>
      </c>
      <c r="D40" s="45">
        <v>513333.33333333331</v>
      </c>
      <c r="E40" s="31">
        <f t="shared" si="1"/>
        <v>18333.333333333332</v>
      </c>
      <c r="F40" s="31">
        <f t="shared" si="2"/>
        <v>18333.333333333332</v>
      </c>
      <c r="G40" s="32"/>
      <c r="H40" s="27"/>
      <c r="I40" s="32">
        <f t="shared" si="3"/>
        <v>0</v>
      </c>
      <c r="J40" s="33">
        <f t="shared" si="4"/>
        <v>5</v>
      </c>
      <c r="K40" s="27">
        <f t="shared" si="5"/>
        <v>91666.666666666657</v>
      </c>
      <c r="L40" s="35">
        <f t="shared" si="6"/>
        <v>18333.333333333332</v>
      </c>
      <c r="M40" s="32">
        <v>23</v>
      </c>
      <c r="N40" s="27">
        <f t="shared" si="7"/>
        <v>421666.66666666663</v>
      </c>
      <c r="Q40" s="9"/>
    </row>
    <row r="41" spans="1:17" ht="15" customHeight="1" x14ac:dyDescent="0.25">
      <c r="A41" s="28">
        <v>29</v>
      </c>
      <c r="B41" s="29" t="s">
        <v>29</v>
      </c>
      <c r="C41" s="30">
        <v>0</v>
      </c>
      <c r="D41" s="45">
        <v>0</v>
      </c>
      <c r="E41" s="31">
        <f t="shared" si="1"/>
        <v>0</v>
      </c>
      <c r="F41" s="31">
        <f t="shared" si="2"/>
        <v>0</v>
      </c>
      <c r="G41" s="32"/>
      <c r="H41" s="27"/>
      <c r="I41" s="32">
        <f t="shared" si="3"/>
        <v>0</v>
      </c>
      <c r="J41" s="33">
        <f t="shared" si="4"/>
        <v>0</v>
      </c>
      <c r="K41" s="27">
        <f t="shared" si="5"/>
        <v>0</v>
      </c>
      <c r="L41" s="35">
        <f t="shared" si="6"/>
        <v>0</v>
      </c>
      <c r="M41" s="32">
        <v>0</v>
      </c>
      <c r="N41" s="27">
        <f t="shared" si="7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v>5</v>
      </c>
      <c r="D42" s="45">
        <v>55000</v>
      </c>
      <c r="E42" s="31">
        <f t="shared" si="1"/>
        <v>11000</v>
      </c>
      <c r="F42" s="31">
        <f t="shared" si="2"/>
        <v>11000</v>
      </c>
      <c r="G42" s="32">
        <v>6</v>
      </c>
      <c r="H42" s="27">
        <v>66000</v>
      </c>
      <c r="I42" s="32">
        <f t="shared" si="3"/>
        <v>11000</v>
      </c>
      <c r="J42" s="33">
        <f t="shared" si="4"/>
        <v>3</v>
      </c>
      <c r="K42" s="27">
        <f t="shared" si="5"/>
        <v>33000</v>
      </c>
      <c r="L42" s="35">
        <f t="shared" si="6"/>
        <v>11000</v>
      </c>
      <c r="M42" s="32">
        <v>8</v>
      </c>
      <c r="N42" s="27">
        <f t="shared" si="7"/>
        <v>88000</v>
      </c>
      <c r="Q42" s="9"/>
    </row>
    <row r="43" spans="1:17" ht="15" customHeight="1" x14ac:dyDescent="0.25">
      <c r="A43" s="28">
        <v>31</v>
      </c>
      <c r="B43" s="29" t="s">
        <v>31</v>
      </c>
      <c r="C43" s="30">
        <v>13</v>
      </c>
      <c r="D43" s="45">
        <v>34612.5</v>
      </c>
      <c r="E43" s="31">
        <f t="shared" si="1"/>
        <v>2662.5</v>
      </c>
      <c r="F43" s="31">
        <f t="shared" si="2"/>
        <v>2662.5</v>
      </c>
      <c r="G43" s="32"/>
      <c r="H43" s="27"/>
      <c r="I43" s="32">
        <f t="shared" si="3"/>
        <v>0</v>
      </c>
      <c r="J43" s="33">
        <f t="shared" si="4"/>
        <v>1</v>
      </c>
      <c r="K43" s="27">
        <f t="shared" si="5"/>
        <v>2662.5</v>
      </c>
      <c r="L43" s="35">
        <f t="shared" si="6"/>
        <v>2662.5</v>
      </c>
      <c r="M43" s="32">
        <v>12</v>
      </c>
      <c r="N43" s="27">
        <f t="shared" si="7"/>
        <v>31950</v>
      </c>
      <c r="Q43" s="9"/>
    </row>
    <row r="44" spans="1:17" ht="15" customHeight="1" x14ac:dyDescent="0.25">
      <c r="A44" s="28">
        <v>32</v>
      </c>
      <c r="B44" s="29" t="s">
        <v>32</v>
      </c>
      <c r="C44" s="30">
        <v>34</v>
      </c>
      <c r="D44" s="45">
        <v>357708.08695652173</v>
      </c>
      <c r="E44" s="31">
        <f t="shared" si="1"/>
        <v>10520.826086956522</v>
      </c>
      <c r="F44" s="31">
        <f t="shared" si="2"/>
        <v>10520.826086956522</v>
      </c>
      <c r="G44" s="32"/>
      <c r="H44" s="27"/>
      <c r="I44" s="32">
        <f t="shared" si="3"/>
        <v>0</v>
      </c>
      <c r="J44" s="33">
        <f t="shared" si="4"/>
        <v>2</v>
      </c>
      <c r="K44" s="27">
        <f t="shared" si="5"/>
        <v>21041.652173913044</v>
      </c>
      <c r="L44" s="35">
        <f t="shared" si="6"/>
        <v>10520.826086956522</v>
      </c>
      <c r="M44" s="32">
        <v>32</v>
      </c>
      <c r="N44" s="27">
        <f t="shared" si="7"/>
        <v>336666.4347826087</v>
      </c>
      <c r="Q44" s="9"/>
    </row>
    <row r="45" spans="1:17" ht="15" customHeight="1" x14ac:dyDescent="0.25">
      <c r="A45" s="28">
        <v>33</v>
      </c>
      <c r="B45" s="29" t="s">
        <v>33</v>
      </c>
      <c r="C45" s="30">
        <v>0</v>
      </c>
      <c r="D45" s="45">
        <v>0</v>
      </c>
      <c r="E45" s="31">
        <f t="shared" si="1"/>
        <v>0</v>
      </c>
      <c r="F45" s="31">
        <f t="shared" si="2"/>
        <v>0</v>
      </c>
      <c r="G45" s="32"/>
      <c r="H45" s="27"/>
      <c r="I45" s="32">
        <f t="shared" si="3"/>
        <v>0</v>
      </c>
      <c r="J45" s="33">
        <f t="shared" si="4"/>
        <v>0</v>
      </c>
      <c r="K45" s="27">
        <f t="shared" si="5"/>
        <v>0</v>
      </c>
      <c r="L45" s="35">
        <f t="shared" si="6"/>
        <v>0</v>
      </c>
      <c r="M45" s="32">
        <v>0</v>
      </c>
      <c r="N45" s="27">
        <f t="shared" si="7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>
        <v>0</v>
      </c>
      <c r="D46" s="45">
        <v>0</v>
      </c>
      <c r="E46" s="31">
        <f t="shared" si="1"/>
        <v>0</v>
      </c>
      <c r="F46" s="31">
        <f t="shared" si="2"/>
        <v>0</v>
      </c>
      <c r="G46" s="32"/>
      <c r="H46" s="27"/>
      <c r="I46" s="32">
        <f t="shared" si="3"/>
        <v>0</v>
      </c>
      <c r="J46" s="33">
        <f t="shared" si="4"/>
        <v>0</v>
      </c>
      <c r="K46" s="27">
        <f t="shared" si="5"/>
        <v>0</v>
      </c>
      <c r="L46" s="35">
        <f t="shared" si="6"/>
        <v>0</v>
      </c>
      <c r="M46" s="32">
        <v>0</v>
      </c>
      <c r="N46" s="27">
        <f t="shared" si="7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>
        <v>3</v>
      </c>
      <c r="D47" s="45">
        <v>8250</v>
      </c>
      <c r="E47" s="31">
        <f t="shared" si="1"/>
        <v>2750</v>
      </c>
      <c r="F47" s="31">
        <f t="shared" si="2"/>
        <v>2750</v>
      </c>
      <c r="G47" s="32"/>
      <c r="H47" s="27"/>
      <c r="I47" s="32">
        <f t="shared" si="3"/>
        <v>0</v>
      </c>
      <c r="J47" s="33">
        <f t="shared" si="4"/>
        <v>0</v>
      </c>
      <c r="K47" s="27">
        <f t="shared" si="5"/>
        <v>0</v>
      </c>
      <c r="L47" s="35">
        <f t="shared" si="6"/>
        <v>2750</v>
      </c>
      <c r="M47" s="32">
        <v>3</v>
      </c>
      <c r="N47" s="27">
        <f t="shared" si="7"/>
        <v>8250</v>
      </c>
      <c r="Q47" s="9"/>
    </row>
    <row r="48" spans="1:17" ht="15" customHeight="1" x14ac:dyDescent="0.25">
      <c r="A48" s="28">
        <v>36</v>
      </c>
      <c r="B48" s="29" t="s">
        <v>35</v>
      </c>
      <c r="C48" s="30">
        <v>24</v>
      </c>
      <c r="D48" s="45">
        <v>394285.68</v>
      </c>
      <c r="E48" s="31">
        <f t="shared" si="1"/>
        <v>16428.57</v>
      </c>
      <c r="F48" s="31">
        <f t="shared" si="2"/>
        <v>16428.57</v>
      </c>
      <c r="G48" s="32"/>
      <c r="H48" s="27"/>
      <c r="I48" s="32">
        <f t="shared" si="3"/>
        <v>0</v>
      </c>
      <c r="J48" s="33">
        <f t="shared" si="4"/>
        <v>1</v>
      </c>
      <c r="K48" s="27">
        <f t="shared" si="5"/>
        <v>16428.57</v>
      </c>
      <c r="L48" s="35">
        <f t="shared" si="6"/>
        <v>16428.57</v>
      </c>
      <c r="M48" s="32">
        <v>23</v>
      </c>
      <c r="N48" s="27">
        <f t="shared" si="7"/>
        <v>377857.11</v>
      </c>
      <c r="Q48" s="9"/>
    </row>
    <row r="49" spans="1:17" ht="15" customHeight="1" x14ac:dyDescent="0.25">
      <c r="A49" s="28">
        <v>37</v>
      </c>
      <c r="B49" s="29" t="s">
        <v>36</v>
      </c>
      <c r="C49" s="30">
        <v>5</v>
      </c>
      <c r="D49" s="45">
        <v>27035.5</v>
      </c>
      <c r="E49" s="31">
        <f t="shared" si="1"/>
        <v>5407.1</v>
      </c>
      <c r="F49" s="31">
        <f t="shared" si="2"/>
        <v>5407.1</v>
      </c>
      <c r="G49" s="32"/>
      <c r="H49" s="27"/>
      <c r="I49" s="32">
        <f t="shared" si="3"/>
        <v>0</v>
      </c>
      <c r="J49" s="33">
        <f t="shared" si="4"/>
        <v>3</v>
      </c>
      <c r="K49" s="27">
        <f t="shared" si="5"/>
        <v>16221.300000000001</v>
      </c>
      <c r="L49" s="35">
        <f t="shared" si="6"/>
        <v>5407.1</v>
      </c>
      <c r="M49" s="32">
        <v>2</v>
      </c>
      <c r="N49" s="27">
        <f t="shared" si="7"/>
        <v>10814.2</v>
      </c>
      <c r="Q49" s="9"/>
    </row>
    <row r="50" spans="1:17" ht="15" customHeight="1" x14ac:dyDescent="0.25">
      <c r="A50" s="28">
        <v>38</v>
      </c>
      <c r="B50" s="29" t="s">
        <v>37</v>
      </c>
      <c r="C50" s="30">
        <v>49</v>
      </c>
      <c r="D50" s="45">
        <v>408333.59677419352</v>
      </c>
      <c r="E50" s="31">
        <f t="shared" si="1"/>
        <v>8333.3387096774186</v>
      </c>
      <c r="F50" s="31">
        <f t="shared" si="2"/>
        <v>8333.3387096774186</v>
      </c>
      <c r="G50" s="32"/>
      <c r="H50" s="27"/>
      <c r="I50" s="32">
        <f t="shared" si="3"/>
        <v>0</v>
      </c>
      <c r="J50" s="33">
        <f t="shared" si="4"/>
        <v>1</v>
      </c>
      <c r="K50" s="27">
        <f t="shared" si="5"/>
        <v>8333.3387096774186</v>
      </c>
      <c r="L50" s="35">
        <f t="shared" si="6"/>
        <v>8333.3387096774186</v>
      </c>
      <c r="M50" s="32">
        <v>48</v>
      </c>
      <c r="N50" s="27">
        <f t="shared" si="7"/>
        <v>400000.25806451612</v>
      </c>
      <c r="Q50" s="9"/>
    </row>
    <row r="51" spans="1:17" ht="15" customHeight="1" x14ac:dyDescent="0.25">
      <c r="A51" s="28">
        <v>39</v>
      </c>
      <c r="B51" s="29" t="s">
        <v>38</v>
      </c>
      <c r="C51" s="30">
        <v>4</v>
      </c>
      <c r="D51" s="45">
        <v>141333.33333333334</v>
      </c>
      <c r="E51" s="31">
        <f t="shared" si="1"/>
        <v>35333.333333333336</v>
      </c>
      <c r="F51" s="31">
        <f t="shared" si="2"/>
        <v>35333.333333333336</v>
      </c>
      <c r="G51" s="32"/>
      <c r="H51" s="27"/>
      <c r="I51" s="32">
        <f t="shared" si="3"/>
        <v>0</v>
      </c>
      <c r="J51" s="33">
        <f t="shared" si="4"/>
        <v>1</v>
      </c>
      <c r="K51" s="27">
        <f t="shared" si="5"/>
        <v>35333.333333333336</v>
      </c>
      <c r="L51" s="35">
        <f t="shared" si="6"/>
        <v>35333.333333333336</v>
      </c>
      <c r="M51" s="32">
        <v>3</v>
      </c>
      <c r="N51" s="27">
        <f t="shared" si="7"/>
        <v>106000</v>
      </c>
      <c r="Q51" s="9"/>
    </row>
    <row r="52" spans="1:17" ht="15" customHeight="1" x14ac:dyDescent="0.25">
      <c r="A52" s="28">
        <v>40</v>
      </c>
      <c r="B52" s="29" t="s">
        <v>39</v>
      </c>
      <c r="C52" s="30">
        <v>0</v>
      </c>
      <c r="D52" s="45">
        <v>0</v>
      </c>
      <c r="E52" s="31">
        <f t="shared" si="1"/>
        <v>0</v>
      </c>
      <c r="F52" s="31">
        <f t="shared" si="2"/>
        <v>0</v>
      </c>
      <c r="G52" s="32"/>
      <c r="H52" s="27"/>
      <c r="I52" s="32">
        <f t="shared" si="3"/>
        <v>0</v>
      </c>
      <c r="J52" s="33">
        <f t="shared" si="4"/>
        <v>0</v>
      </c>
      <c r="K52" s="27">
        <f t="shared" si="5"/>
        <v>0</v>
      </c>
      <c r="L52" s="35">
        <f t="shared" si="6"/>
        <v>0</v>
      </c>
      <c r="M52" s="32">
        <v>0</v>
      </c>
      <c r="N52" s="27">
        <f t="shared" si="7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v>16</v>
      </c>
      <c r="D53" s="45">
        <v>30667</v>
      </c>
      <c r="E53" s="31">
        <f t="shared" si="1"/>
        <v>1916.6875</v>
      </c>
      <c r="F53" s="31">
        <f t="shared" si="2"/>
        <v>1916.6875</v>
      </c>
      <c r="G53" s="32"/>
      <c r="H53" s="27"/>
      <c r="I53" s="32">
        <f t="shared" si="3"/>
        <v>0</v>
      </c>
      <c r="J53" s="33">
        <f t="shared" si="4"/>
        <v>3</v>
      </c>
      <c r="K53" s="27">
        <f t="shared" si="5"/>
        <v>5750.0625</v>
      </c>
      <c r="L53" s="35">
        <f t="shared" si="6"/>
        <v>1916.6875</v>
      </c>
      <c r="M53" s="32">
        <v>13</v>
      </c>
      <c r="N53" s="27">
        <f t="shared" si="7"/>
        <v>24916.9375</v>
      </c>
      <c r="Q53" s="9"/>
    </row>
    <row r="54" spans="1:17" ht="15" customHeight="1" x14ac:dyDescent="0.25">
      <c r="A54" s="28">
        <v>42</v>
      </c>
      <c r="B54" s="29" t="s">
        <v>41</v>
      </c>
      <c r="C54" s="30">
        <v>4</v>
      </c>
      <c r="D54" s="45">
        <v>22600</v>
      </c>
      <c r="E54" s="31">
        <f t="shared" si="1"/>
        <v>5650</v>
      </c>
      <c r="F54" s="31">
        <f t="shared" si="2"/>
        <v>5650</v>
      </c>
      <c r="G54" s="32"/>
      <c r="H54" s="27"/>
      <c r="I54" s="32">
        <f t="shared" si="3"/>
        <v>0</v>
      </c>
      <c r="J54" s="33">
        <f t="shared" si="4"/>
        <v>0</v>
      </c>
      <c r="K54" s="27">
        <f t="shared" si="5"/>
        <v>0</v>
      </c>
      <c r="L54" s="35">
        <f t="shared" si="6"/>
        <v>5650</v>
      </c>
      <c r="M54" s="32">
        <v>4</v>
      </c>
      <c r="N54" s="27">
        <f t="shared" si="7"/>
        <v>22600</v>
      </c>
      <c r="Q54" s="9"/>
    </row>
    <row r="55" spans="1:17" ht="15" customHeight="1" x14ac:dyDescent="0.25">
      <c r="A55" s="28">
        <v>43</v>
      </c>
      <c r="B55" s="29" t="s">
        <v>42</v>
      </c>
      <c r="C55" s="30">
        <v>12</v>
      </c>
      <c r="D55" s="45">
        <v>210000</v>
      </c>
      <c r="E55" s="31">
        <f t="shared" si="1"/>
        <v>17500</v>
      </c>
      <c r="F55" s="31">
        <f t="shared" si="2"/>
        <v>17500</v>
      </c>
      <c r="G55" s="32"/>
      <c r="H55" s="27"/>
      <c r="I55" s="32">
        <f t="shared" si="3"/>
        <v>0</v>
      </c>
      <c r="J55" s="33">
        <f t="shared" si="4"/>
        <v>0</v>
      </c>
      <c r="K55" s="27">
        <f t="shared" si="5"/>
        <v>0</v>
      </c>
      <c r="L55" s="35">
        <f t="shared" si="6"/>
        <v>17500</v>
      </c>
      <c r="M55" s="32">
        <v>12</v>
      </c>
      <c r="N55" s="27">
        <f t="shared" si="7"/>
        <v>210000</v>
      </c>
      <c r="Q55" s="9"/>
    </row>
    <row r="56" spans="1:17" ht="15" customHeight="1" x14ac:dyDescent="0.25">
      <c r="A56" s="28">
        <v>44</v>
      </c>
      <c r="B56" s="29" t="s">
        <v>43</v>
      </c>
      <c r="C56" s="30">
        <v>3</v>
      </c>
      <c r="D56" s="45">
        <v>52500</v>
      </c>
      <c r="E56" s="31">
        <f t="shared" si="1"/>
        <v>17500</v>
      </c>
      <c r="F56" s="31">
        <f t="shared" si="2"/>
        <v>17500</v>
      </c>
      <c r="G56" s="32"/>
      <c r="H56" s="27"/>
      <c r="I56" s="32">
        <f t="shared" si="3"/>
        <v>0</v>
      </c>
      <c r="J56" s="33">
        <f t="shared" si="4"/>
        <v>3</v>
      </c>
      <c r="K56" s="27">
        <f t="shared" si="5"/>
        <v>52500</v>
      </c>
      <c r="L56" s="35">
        <f t="shared" si="6"/>
        <v>17500</v>
      </c>
      <c r="M56" s="32">
        <v>0</v>
      </c>
      <c r="N56" s="27">
        <f t="shared" si="7"/>
        <v>0</v>
      </c>
      <c r="Q56" s="9"/>
    </row>
    <row r="57" spans="1:17" ht="15" customHeight="1" x14ac:dyDescent="0.25">
      <c r="A57" s="28">
        <v>45</v>
      </c>
      <c r="B57" s="29" t="s">
        <v>44</v>
      </c>
      <c r="C57" s="30">
        <v>0</v>
      </c>
      <c r="D57" s="45">
        <v>0</v>
      </c>
      <c r="E57" s="31">
        <f t="shared" si="1"/>
        <v>0</v>
      </c>
      <c r="F57" s="31">
        <f t="shared" si="2"/>
        <v>0</v>
      </c>
      <c r="G57" s="32"/>
      <c r="H57" s="27"/>
      <c r="I57" s="32">
        <f t="shared" si="3"/>
        <v>0</v>
      </c>
      <c r="J57" s="33">
        <f t="shared" si="4"/>
        <v>0</v>
      </c>
      <c r="K57" s="27">
        <f t="shared" si="5"/>
        <v>0</v>
      </c>
      <c r="L57" s="35">
        <f t="shared" si="6"/>
        <v>0</v>
      </c>
      <c r="M57" s="32">
        <v>0</v>
      </c>
      <c r="N57" s="27">
        <f t="shared" si="7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v>13</v>
      </c>
      <c r="D58" s="45">
        <v>58500</v>
      </c>
      <c r="E58" s="31">
        <f t="shared" si="1"/>
        <v>4500</v>
      </c>
      <c r="F58" s="31">
        <f t="shared" si="2"/>
        <v>4500</v>
      </c>
      <c r="G58" s="32"/>
      <c r="H58" s="27"/>
      <c r="I58" s="32">
        <f t="shared" si="3"/>
        <v>0</v>
      </c>
      <c r="J58" s="33">
        <f t="shared" si="4"/>
        <v>5</v>
      </c>
      <c r="K58" s="27">
        <f t="shared" si="5"/>
        <v>22500</v>
      </c>
      <c r="L58" s="35">
        <f t="shared" si="6"/>
        <v>4500</v>
      </c>
      <c r="M58" s="32">
        <v>8</v>
      </c>
      <c r="N58" s="27">
        <f t="shared" si="7"/>
        <v>36000</v>
      </c>
      <c r="Q58" s="9"/>
    </row>
    <row r="59" spans="1:17" ht="15" customHeight="1" x14ac:dyDescent="0.25">
      <c r="A59" s="28">
        <v>47</v>
      </c>
      <c r="B59" s="29" t="s">
        <v>46</v>
      </c>
      <c r="C59" s="30">
        <v>13</v>
      </c>
      <c r="D59" s="45">
        <v>26000</v>
      </c>
      <c r="E59" s="31">
        <f t="shared" si="1"/>
        <v>2000</v>
      </c>
      <c r="F59" s="31">
        <f t="shared" si="2"/>
        <v>2000</v>
      </c>
      <c r="G59" s="32"/>
      <c r="H59" s="27"/>
      <c r="I59" s="32">
        <f t="shared" si="3"/>
        <v>0</v>
      </c>
      <c r="J59" s="33">
        <f t="shared" si="4"/>
        <v>2</v>
      </c>
      <c r="K59" s="27">
        <f t="shared" si="5"/>
        <v>4000</v>
      </c>
      <c r="L59" s="35">
        <f t="shared" si="6"/>
        <v>2000</v>
      </c>
      <c r="M59" s="32">
        <v>11</v>
      </c>
      <c r="N59" s="27">
        <f t="shared" si="7"/>
        <v>22000</v>
      </c>
      <c r="Q59" s="9"/>
    </row>
    <row r="60" spans="1:17" ht="15" customHeight="1" x14ac:dyDescent="0.25">
      <c r="A60" s="28">
        <v>48</v>
      </c>
      <c r="B60" s="29" t="s">
        <v>47</v>
      </c>
      <c r="C60" s="30">
        <v>4</v>
      </c>
      <c r="D60" s="45">
        <v>12571.428571428571</v>
      </c>
      <c r="E60" s="31">
        <f t="shared" si="1"/>
        <v>3142.8571428571427</v>
      </c>
      <c r="F60" s="31">
        <f t="shared" si="2"/>
        <v>3142.8571428571427</v>
      </c>
      <c r="G60" s="32"/>
      <c r="H60" s="27"/>
      <c r="I60" s="32">
        <f t="shared" si="3"/>
        <v>0</v>
      </c>
      <c r="J60" s="33">
        <f t="shared" si="4"/>
        <v>0</v>
      </c>
      <c r="K60" s="27">
        <f t="shared" si="5"/>
        <v>0</v>
      </c>
      <c r="L60" s="35">
        <f t="shared" si="6"/>
        <v>3142.8571428571427</v>
      </c>
      <c r="M60" s="32">
        <v>4</v>
      </c>
      <c r="N60" s="27">
        <f t="shared" si="7"/>
        <v>12571.428571428571</v>
      </c>
      <c r="Q60" s="9"/>
    </row>
    <row r="61" spans="1:17" ht="15" customHeight="1" x14ac:dyDescent="0.25">
      <c r="A61" s="28">
        <v>50</v>
      </c>
      <c r="B61" s="29" t="s">
        <v>48</v>
      </c>
      <c r="C61" s="30">
        <v>45</v>
      </c>
      <c r="D61" s="45">
        <v>215317.35459183672</v>
      </c>
      <c r="E61" s="31">
        <f t="shared" si="1"/>
        <v>4784.8301020408162</v>
      </c>
      <c r="F61" s="31">
        <f t="shared" si="2"/>
        <v>4784.8301020408162</v>
      </c>
      <c r="G61" s="32"/>
      <c r="H61" s="27"/>
      <c r="I61" s="32">
        <f t="shared" si="3"/>
        <v>0</v>
      </c>
      <c r="J61" s="33">
        <f t="shared" si="4"/>
        <v>9</v>
      </c>
      <c r="K61" s="27">
        <f t="shared" si="5"/>
        <v>43063.470918367348</v>
      </c>
      <c r="L61" s="35">
        <f t="shared" si="6"/>
        <v>4784.8301020408162</v>
      </c>
      <c r="M61" s="32">
        <v>36</v>
      </c>
      <c r="N61" s="27">
        <f t="shared" si="7"/>
        <v>172253.88367346939</v>
      </c>
      <c r="Q61" s="9"/>
    </row>
    <row r="62" spans="1:17" ht="15" customHeight="1" x14ac:dyDescent="0.25">
      <c r="A62" s="28">
        <v>51</v>
      </c>
      <c r="B62" s="29" t="s">
        <v>49</v>
      </c>
      <c r="C62" s="30">
        <v>8</v>
      </c>
      <c r="D62" s="45">
        <v>141354.44343891402</v>
      </c>
      <c r="E62" s="31">
        <f t="shared" si="1"/>
        <v>17669.305429864253</v>
      </c>
      <c r="F62" s="31">
        <f t="shared" si="2"/>
        <v>17669.305429864253</v>
      </c>
      <c r="G62" s="32"/>
      <c r="H62" s="27"/>
      <c r="I62" s="32">
        <f t="shared" si="3"/>
        <v>0</v>
      </c>
      <c r="J62" s="33">
        <f t="shared" si="4"/>
        <v>7</v>
      </c>
      <c r="K62" s="27">
        <f t="shared" si="5"/>
        <v>123685.13800904977</v>
      </c>
      <c r="L62" s="35">
        <f t="shared" si="6"/>
        <v>17669.305429864253</v>
      </c>
      <c r="M62" s="32">
        <v>1</v>
      </c>
      <c r="N62" s="27">
        <f t="shared" si="7"/>
        <v>17669.305429864253</v>
      </c>
      <c r="Q62" s="9"/>
    </row>
    <row r="63" spans="1:17" ht="15" customHeight="1" x14ac:dyDescent="0.25">
      <c r="A63" s="28">
        <v>52</v>
      </c>
      <c r="B63" s="29" t="s">
        <v>50</v>
      </c>
      <c r="C63" s="30">
        <v>110</v>
      </c>
      <c r="D63" s="45">
        <v>1962815.7290668406</v>
      </c>
      <c r="E63" s="31">
        <f t="shared" si="1"/>
        <v>17843.779355153096</v>
      </c>
      <c r="F63" s="31">
        <f t="shared" si="2"/>
        <v>17843.779355153096</v>
      </c>
      <c r="G63" s="32"/>
      <c r="H63" s="27"/>
      <c r="I63" s="32">
        <f t="shared" si="3"/>
        <v>0</v>
      </c>
      <c r="J63" s="33">
        <f t="shared" si="4"/>
        <v>30</v>
      </c>
      <c r="K63" s="27">
        <f t="shared" si="5"/>
        <v>535313.38065459288</v>
      </c>
      <c r="L63" s="35">
        <f t="shared" si="6"/>
        <v>17843.779355153096</v>
      </c>
      <c r="M63" s="32">
        <v>80</v>
      </c>
      <c r="N63" s="27">
        <f t="shared" si="7"/>
        <v>1427502.3484122476</v>
      </c>
      <c r="Q63" s="9"/>
    </row>
    <row r="64" spans="1:17" ht="15" customHeight="1" x14ac:dyDescent="0.25">
      <c r="A64" s="28">
        <v>53</v>
      </c>
      <c r="B64" s="29" t="s">
        <v>51</v>
      </c>
      <c r="C64" s="30">
        <v>48</v>
      </c>
      <c r="D64" s="45">
        <v>220000.05869405722</v>
      </c>
      <c r="E64" s="31">
        <f t="shared" si="1"/>
        <v>4583.3345561261922</v>
      </c>
      <c r="F64" s="31">
        <f t="shared" si="2"/>
        <v>4583.3345561261922</v>
      </c>
      <c r="G64" s="32"/>
      <c r="H64" s="27"/>
      <c r="I64" s="32">
        <f t="shared" si="3"/>
        <v>0</v>
      </c>
      <c r="J64" s="33">
        <f t="shared" si="4"/>
        <v>14</v>
      </c>
      <c r="K64" s="27">
        <f t="shared" si="5"/>
        <v>64166.683785766691</v>
      </c>
      <c r="L64" s="35">
        <f t="shared" si="6"/>
        <v>4583.3345561261922</v>
      </c>
      <c r="M64" s="32">
        <v>34</v>
      </c>
      <c r="N64" s="27">
        <f t="shared" si="7"/>
        <v>155833.37490829054</v>
      </c>
      <c r="Q64" s="9"/>
    </row>
    <row r="65" spans="1:17" ht="15" customHeight="1" x14ac:dyDescent="0.25">
      <c r="A65" s="28">
        <v>54</v>
      </c>
      <c r="B65" s="29" t="s">
        <v>52</v>
      </c>
      <c r="C65" s="30">
        <v>4</v>
      </c>
      <c r="D65" s="45">
        <v>646636.36363636365</v>
      </c>
      <c r="E65" s="31">
        <f t="shared" si="1"/>
        <v>161659.09090909091</v>
      </c>
      <c r="F65" s="31">
        <f t="shared" si="2"/>
        <v>161659.09090909091</v>
      </c>
      <c r="G65" s="32">
        <v>5</v>
      </c>
      <c r="H65" s="27">
        <v>775000</v>
      </c>
      <c r="I65" s="32">
        <f t="shared" si="3"/>
        <v>155000</v>
      </c>
      <c r="J65" s="33">
        <f t="shared" si="4"/>
        <v>8</v>
      </c>
      <c r="K65" s="27">
        <f t="shared" si="5"/>
        <v>1263676.7676767679</v>
      </c>
      <c r="L65" s="35">
        <f t="shared" si="6"/>
        <v>157959.59595959599</v>
      </c>
      <c r="M65" s="32">
        <v>1</v>
      </c>
      <c r="N65" s="27">
        <f t="shared" si="7"/>
        <v>157959.59595959599</v>
      </c>
      <c r="Q65" s="55"/>
    </row>
    <row r="66" spans="1:17" ht="15" customHeight="1" x14ac:dyDescent="0.25">
      <c r="A66" s="28">
        <v>55</v>
      </c>
      <c r="B66" s="29" t="s">
        <v>53</v>
      </c>
      <c r="C66" s="30">
        <v>4</v>
      </c>
      <c r="D66" s="45">
        <v>1292000</v>
      </c>
      <c r="E66" s="31">
        <f t="shared" si="1"/>
        <v>323000</v>
      </c>
      <c r="F66" s="31">
        <f t="shared" si="2"/>
        <v>323000</v>
      </c>
      <c r="G66" s="32">
        <v>3</v>
      </c>
      <c r="H66" s="27">
        <v>930000</v>
      </c>
      <c r="I66" s="32">
        <f t="shared" si="3"/>
        <v>310000</v>
      </c>
      <c r="J66" s="33">
        <f t="shared" si="4"/>
        <v>2</v>
      </c>
      <c r="K66" s="27">
        <f t="shared" si="5"/>
        <v>634857.14285714284</v>
      </c>
      <c r="L66" s="35">
        <f t="shared" si="6"/>
        <v>317428.57142857142</v>
      </c>
      <c r="M66" s="32">
        <v>5</v>
      </c>
      <c r="N66" s="27">
        <f t="shared" si="7"/>
        <v>1587142.857142857</v>
      </c>
      <c r="Q66" s="55"/>
    </row>
    <row r="67" spans="1:17" ht="15" customHeight="1" x14ac:dyDescent="0.25">
      <c r="A67" s="28">
        <v>56</v>
      </c>
      <c r="B67" s="29" t="s">
        <v>54</v>
      </c>
      <c r="C67" s="30">
        <v>9</v>
      </c>
      <c r="D67" s="45">
        <v>157500</v>
      </c>
      <c r="E67" s="31">
        <f t="shared" si="1"/>
        <v>17500</v>
      </c>
      <c r="F67" s="31">
        <f t="shared" si="2"/>
        <v>17500</v>
      </c>
      <c r="G67" s="32"/>
      <c r="H67" s="27"/>
      <c r="I67" s="32">
        <f t="shared" si="3"/>
        <v>0</v>
      </c>
      <c r="J67" s="33">
        <f t="shared" si="4"/>
        <v>5</v>
      </c>
      <c r="K67" s="27">
        <f t="shared" si="5"/>
        <v>87500</v>
      </c>
      <c r="L67" s="35">
        <f t="shared" si="6"/>
        <v>17500</v>
      </c>
      <c r="M67" s="32">
        <v>4</v>
      </c>
      <c r="N67" s="27">
        <f t="shared" si="7"/>
        <v>70000</v>
      </c>
      <c r="Q67" s="9"/>
    </row>
    <row r="68" spans="1:17" ht="15" customHeight="1" x14ac:dyDescent="0.25">
      <c r="A68" s="28">
        <v>57</v>
      </c>
      <c r="B68" s="29" t="s">
        <v>55</v>
      </c>
      <c r="C68" s="30">
        <v>0</v>
      </c>
      <c r="D68" s="45">
        <v>0</v>
      </c>
      <c r="E68" s="31">
        <f t="shared" si="1"/>
        <v>0</v>
      </c>
      <c r="F68" s="31">
        <f t="shared" si="2"/>
        <v>0</v>
      </c>
      <c r="G68" s="32"/>
      <c r="H68" s="27"/>
      <c r="I68" s="32">
        <f t="shared" si="3"/>
        <v>0</v>
      </c>
      <c r="J68" s="33">
        <f t="shared" si="4"/>
        <v>0</v>
      </c>
      <c r="K68" s="27">
        <f t="shared" si="5"/>
        <v>0</v>
      </c>
      <c r="L68" s="35">
        <f t="shared" si="6"/>
        <v>0</v>
      </c>
      <c r="M68" s="32">
        <v>0</v>
      </c>
      <c r="N68" s="27">
        <f t="shared" si="7"/>
        <v>0</v>
      </c>
      <c r="Q68" s="9"/>
    </row>
    <row r="69" spans="1:17" ht="15" customHeight="1" x14ac:dyDescent="0.25">
      <c r="A69" s="28">
        <v>58</v>
      </c>
      <c r="B69" s="29" t="s">
        <v>56</v>
      </c>
      <c r="C69" s="30">
        <v>17</v>
      </c>
      <c r="D69" s="45">
        <v>110363.48484848485</v>
      </c>
      <c r="E69" s="31">
        <f t="shared" si="1"/>
        <v>6491.969696969697</v>
      </c>
      <c r="F69" s="31">
        <f t="shared" si="2"/>
        <v>6491.969696969697</v>
      </c>
      <c r="G69" s="32"/>
      <c r="H69" s="27"/>
      <c r="I69" s="32">
        <f t="shared" si="3"/>
        <v>0</v>
      </c>
      <c r="J69" s="33">
        <f t="shared" si="4"/>
        <v>0</v>
      </c>
      <c r="K69" s="27">
        <f t="shared" si="5"/>
        <v>0</v>
      </c>
      <c r="L69" s="35">
        <f t="shared" si="6"/>
        <v>6491.969696969697</v>
      </c>
      <c r="M69" s="32">
        <v>17</v>
      </c>
      <c r="N69" s="27">
        <f t="shared" si="7"/>
        <v>110363.48484848485</v>
      </c>
      <c r="Q69" s="9"/>
    </row>
    <row r="70" spans="1:17" ht="15" customHeight="1" x14ac:dyDescent="0.25">
      <c r="A70" s="28">
        <v>59</v>
      </c>
      <c r="B70" s="29" t="s">
        <v>57</v>
      </c>
      <c r="C70" s="30">
        <v>11</v>
      </c>
      <c r="D70" s="45">
        <v>155100</v>
      </c>
      <c r="E70" s="31">
        <f t="shared" si="1"/>
        <v>14100</v>
      </c>
      <c r="F70" s="31">
        <f t="shared" si="2"/>
        <v>14100</v>
      </c>
      <c r="G70" s="32"/>
      <c r="H70" s="27"/>
      <c r="I70" s="32">
        <f t="shared" si="3"/>
        <v>0</v>
      </c>
      <c r="J70" s="33">
        <f t="shared" si="4"/>
        <v>2</v>
      </c>
      <c r="K70" s="27">
        <f t="shared" si="5"/>
        <v>28200</v>
      </c>
      <c r="L70" s="35">
        <f t="shared" si="6"/>
        <v>14100</v>
      </c>
      <c r="M70" s="32">
        <v>9</v>
      </c>
      <c r="N70" s="27">
        <f t="shared" si="7"/>
        <v>126900</v>
      </c>
      <c r="Q70" s="9"/>
    </row>
    <row r="71" spans="1:17" ht="15" customHeight="1" x14ac:dyDescent="0.25">
      <c r="A71" s="28">
        <v>60</v>
      </c>
      <c r="B71" s="29" t="s">
        <v>58</v>
      </c>
      <c r="C71" s="30">
        <v>106</v>
      </c>
      <c r="D71" s="45">
        <v>299450</v>
      </c>
      <c r="E71" s="31">
        <f t="shared" si="1"/>
        <v>2825</v>
      </c>
      <c r="F71" s="31">
        <f t="shared" si="2"/>
        <v>2825</v>
      </c>
      <c r="G71" s="32">
        <v>120</v>
      </c>
      <c r="H71" s="27">
        <v>336000</v>
      </c>
      <c r="I71" s="32">
        <f t="shared" si="3"/>
        <v>2800</v>
      </c>
      <c r="J71" s="33">
        <f t="shared" si="4"/>
        <v>138</v>
      </c>
      <c r="K71" s="27">
        <f t="shared" si="5"/>
        <v>388018.14159292035</v>
      </c>
      <c r="L71" s="35">
        <f t="shared" si="6"/>
        <v>2811.7256637168143</v>
      </c>
      <c r="M71" s="32">
        <v>88</v>
      </c>
      <c r="N71" s="27">
        <f t="shared" si="7"/>
        <v>247431.85840707965</v>
      </c>
      <c r="Q71" s="9"/>
    </row>
    <row r="72" spans="1:17" ht="15" customHeight="1" x14ac:dyDescent="0.25">
      <c r="A72" s="28">
        <v>61</v>
      </c>
      <c r="B72" s="29" t="s">
        <v>59</v>
      </c>
      <c r="C72" s="30">
        <v>0</v>
      </c>
      <c r="D72" s="45">
        <v>0</v>
      </c>
      <c r="E72" s="31">
        <f t="shared" si="1"/>
        <v>0</v>
      </c>
      <c r="F72" s="31">
        <f t="shared" si="2"/>
        <v>0</v>
      </c>
      <c r="G72" s="32"/>
      <c r="H72" s="27"/>
      <c r="I72" s="32">
        <f t="shared" si="3"/>
        <v>0</v>
      </c>
      <c r="J72" s="33">
        <f t="shared" si="4"/>
        <v>0</v>
      </c>
      <c r="K72" s="27">
        <f t="shared" si="5"/>
        <v>0</v>
      </c>
      <c r="L72" s="35">
        <f t="shared" si="6"/>
        <v>0</v>
      </c>
      <c r="M72" s="32">
        <v>0</v>
      </c>
      <c r="N72" s="27">
        <f t="shared" si="7"/>
        <v>0</v>
      </c>
      <c r="Q72" s="9"/>
    </row>
    <row r="73" spans="1:17" ht="15" customHeight="1" x14ac:dyDescent="0.25">
      <c r="A73" s="28">
        <v>62</v>
      </c>
      <c r="B73" s="29" t="s">
        <v>60</v>
      </c>
      <c r="C73" s="30">
        <v>52</v>
      </c>
      <c r="D73" s="45">
        <v>145270.42253521123</v>
      </c>
      <c r="E73" s="31">
        <f t="shared" si="1"/>
        <v>2793.6619718309853</v>
      </c>
      <c r="F73" s="31">
        <f t="shared" si="2"/>
        <v>2793.6619718309853</v>
      </c>
      <c r="G73" s="32"/>
      <c r="H73" s="27"/>
      <c r="I73" s="32">
        <f t="shared" si="3"/>
        <v>0</v>
      </c>
      <c r="J73" s="33">
        <f t="shared" si="4"/>
        <v>17</v>
      </c>
      <c r="K73" s="27">
        <f t="shared" si="5"/>
        <v>47492.253521126753</v>
      </c>
      <c r="L73" s="35">
        <f t="shared" si="6"/>
        <v>2793.6619718309853</v>
      </c>
      <c r="M73" s="32">
        <v>35</v>
      </c>
      <c r="N73" s="27">
        <f t="shared" si="7"/>
        <v>97778.169014084488</v>
      </c>
      <c r="Q73" s="9"/>
    </row>
    <row r="74" spans="1:17" ht="15" customHeight="1" x14ac:dyDescent="0.25">
      <c r="A74" s="28">
        <v>63</v>
      </c>
      <c r="B74" s="29" t="s">
        <v>61</v>
      </c>
      <c r="C74" s="30">
        <v>98</v>
      </c>
      <c r="D74" s="45">
        <v>266773.84482611297</v>
      </c>
      <c r="E74" s="31">
        <f t="shared" si="1"/>
        <v>2722.182090062377</v>
      </c>
      <c r="F74" s="31">
        <f t="shared" si="2"/>
        <v>2722.182090062377</v>
      </c>
      <c r="G74" s="32">
        <v>80</v>
      </c>
      <c r="H74" s="27">
        <v>220000</v>
      </c>
      <c r="I74" s="32">
        <f t="shared" si="3"/>
        <v>2750</v>
      </c>
      <c r="J74" s="33">
        <f t="shared" si="4"/>
        <v>94</v>
      </c>
      <c r="K74" s="27">
        <f t="shared" si="5"/>
        <v>257060.34502053156</v>
      </c>
      <c r="L74" s="35">
        <f t="shared" si="6"/>
        <v>2734.6845214950167</v>
      </c>
      <c r="M74" s="32">
        <v>84</v>
      </c>
      <c r="N74" s="27">
        <f t="shared" si="7"/>
        <v>229713.49980558141</v>
      </c>
      <c r="Q74" s="9"/>
    </row>
    <row r="75" spans="1:17" ht="15" customHeight="1" x14ac:dyDescent="0.25">
      <c r="A75" s="28">
        <v>64</v>
      </c>
      <c r="B75" s="29" t="s">
        <v>62</v>
      </c>
      <c r="C75" s="30">
        <v>12</v>
      </c>
      <c r="D75" s="45">
        <v>198000</v>
      </c>
      <c r="E75" s="31">
        <f t="shared" si="1"/>
        <v>16500</v>
      </c>
      <c r="F75" s="31">
        <f t="shared" si="2"/>
        <v>16500</v>
      </c>
      <c r="G75" s="32"/>
      <c r="H75" s="27"/>
      <c r="I75" s="32">
        <f t="shared" si="3"/>
        <v>0</v>
      </c>
      <c r="J75" s="33">
        <f t="shared" si="4"/>
        <v>6</v>
      </c>
      <c r="K75" s="27">
        <f t="shared" si="5"/>
        <v>99000</v>
      </c>
      <c r="L75" s="35">
        <f t="shared" si="6"/>
        <v>16500</v>
      </c>
      <c r="M75" s="32">
        <v>6</v>
      </c>
      <c r="N75" s="27">
        <f t="shared" si="7"/>
        <v>99000</v>
      </c>
      <c r="Q75" s="9"/>
    </row>
    <row r="76" spans="1:17" ht="15" customHeight="1" x14ac:dyDescent="0.25">
      <c r="A76" s="28">
        <v>65</v>
      </c>
      <c r="B76" s="29" t="s">
        <v>63</v>
      </c>
      <c r="C76" s="30">
        <v>0</v>
      </c>
      <c r="D76" s="45">
        <v>0</v>
      </c>
      <c r="E76" s="31">
        <f t="shared" si="1"/>
        <v>0</v>
      </c>
      <c r="F76" s="31">
        <f t="shared" si="2"/>
        <v>0</v>
      </c>
      <c r="G76" s="32"/>
      <c r="H76" s="27"/>
      <c r="I76" s="32">
        <f t="shared" si="3"/>
        <v>0</v>
      </c>
      <c r="J76" s="33">
        <f t="shared" si="4"/>
        <v>0</v>
      </c>
      <c r="K76" s="27">
        <f t="shared" si="5"/>
        <v>0</v>
      </c>
      <c r="L76" s="35">
        <f t="shared" si="6"/>
        <v>0</v>
      </c>
      <c r="M76" s="32">
        <v>0</v>
      </c>
      <c r="N76" s="27">
        <f t="shared" si="7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v>0</v>
      </c>
      <c r="D77" s="45">
        <v>0</v>
      </c>
      <c r="E77" s="31">
        <f t="shared" si="1"/>
        <v>0</v>
      </c>
      <c r="F77" s="31">
        <f t="shared" si="2"/>
        <v>0</v>
      </c>
      <c r="G77" s="32"/>
      <c r="H77" s="27"/>
      <c r="I77" s="32">
        <f t="shared" si="3"/>
        <v>0</v>
      </c>
      <c r="J77" s="33">
        <f t="shared" si="4"/>
        <v>0</v>
      </c>
      <c r="K77" s="27">
        <f t="shared" si="5"/>
        <v>0</v>
      </c>
      <c r="L77" s="35">
        <f t="shared" si="6"/>
        <v>0</v>
      </c>
      <c r="M77" s="32">
        <v>0</v>
      </c>
      <c r="N77" s="27">
        <f t="shared" si="7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v>0</v>
      </c>
      <c r="D78" s="45">
        <v>0</v>
      </c>
      <c r="E78" s="31">
        <f t="shared" ref="E78:E141" si="8">IF(C78&gt;0,D78/C78,0)</f>
        <v>0</v>
      </c>
      <c r="F78" s="31">
        <f t="shared" ref="F78:F141" si="9">IF(C78&gt;0,E78,I78)</f>
        <v>0</v>
      </c>
      <c r="G78" s="32"/>
      <c r="H78" s="27"/>
      <c r="I78" s="32">
        <f t="shared" ref="I78:I141" si="10">IF(G78&gt;0,H78/G78,0)</f>
        <v>0</v>
      </c>
      <c r="J78" s="33">
        <f t="shared" ref="J78:J141" si="11">C78+G78-M78</f>
        <v>0</v>
      </c>
      <c r="K78" s="27">
        <f t="shared" ref="K78:K141" si="12">J78*L78</f>
        <v>0</v>
      </c>
      <c r="L78" s="35">
        <f t="shared" ref="L78:L141" si="13">IF(G78&gt;0,(D78+H78)/(C78+G78),F78)</f>
        <v>0</v>
      </c>
      <c r="M78" s="32">
        <v>0</v>
      </c>
      <c r="N78" s="27">
        <f t="shared" ref="N78:N141" si="14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v>0</v>
      </c>
      <c r="D79" s="45">
        <v>0</v>
      </c>
      <c r="E79" s="31">
        <f t="shared" si="8"/>
        <v>0</v>
      </c>
      <c r="F79" s="31">
        <f t="shared" si="9"/>
        <v>0</v>
      </c>
      <c r="G79" s="32"/>
      <c r="H79" s="27"/>
      <c r="I79" s="32">
        <f t="shared" si="10"/>
        <v>0</v>
      </c>
      <c r="J79" s="33">
        <f t="shared" si="11"/>
        <v>0</v>
      </c>
      <c r="K79" s="27">
        <f t="shared" si="12"/>
        <v>0</v>
      </c>
      <c r="L79" s="35">
        <f t="shared" si="13"/>
        <v>0</v>
      </c>
      <c r="M79" s="32">
        <v>0</v>
      </c>
      <c r="N79" s="27">
        <f t="shared" si="14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v>16</v>
      </c>
      <c r="D80" s="45">
        <v>63333.333333333343</v>
      </c>
      <c r="E80" s="31">
        <f t="shared" si="8"/>
        <v>3958.3333333333339</v>
      </c>
      <c r="F80" s="31">
        <f t="shared" si="9"/>
        <v>3958.3333333333339</v>
      </c>
      <c r="G80" s="32"/>
      <c r="H80" s="27"/>
      <c r="I80" s="32">
        <f t="shared" si="10"/>
        <v>0</v>
      </c>
      <c r="J80" s="33">
        <f t="shared" si="11"/>
        <v>14</v>
      </c>
      <c r="K80" s="27">
        <f t="shared" si="12"/>
        <v>55416.666666666672</v>
      </c>
      <c r="L80" s="35">
        <f t="shared" si="13"/>
        <v>3958.3333333333339</v>
      </c>
      <c r="M80" s="32">
        <v>2</v>
      </c>
      <c r="N80" s="27">
        <f t="shared" si="14"/>
        <v>7916.6666666666679</v>
      </c>
      <c r="Q80" s="9"/>
    </row>
    <row r="81" spans="1:17" ht="15" customHeight="1" x14ac:dyDescent="0.25">
      <c r="A81" s="28">
        <v>70</v>
      </c>
      <c r="B81" s="29" t="s">
        <v>68</v>
      </c>
      <c r="C81" s="30">
        <v>0</v>
      </c>
      <c r="D81" s="45">
        <v>0</v>
      </c>
      <c r="E81" s="31">
        <f t="shared" si="8"/>
        <v>0</v>
      </c>
      <c r="F81" s="31">
        <f t="shared" si="9"/>
        <v>0</v>
      </c>
      <c r="G81" s="32"/>
      <c r="H81" s="27"/>
      <c r="I81" s="32">
        <f t="shared" si="10"/>
        <v>0</v>
      </c>
      <c r="J81" s="33">
        <f t="shared" si="11"/>
        <v>0</v>
      </c>
      <c r="K81" s="27">
        <f t="shared" si="12"/>
        <v>0</v>
      </c>
      <c r="L81" s="35">
        <f t="shared" si="13"/>
        <v>0</v>
      </c>
      <c r="M81" s="32">
        <v>0</v>
      </c>
      <c r="N81" s="27">
        <f t="shared" si="14"/>
        <v>0</v>
      </c>
      <c r="Q81" s="9"/>
    </row>
    <row r="82" spans="1:17" ht="15" customHeight="1" x14ac:dyDescent="0.25">
      <c r="A82" s="28">
        <v>71</v>
      </c>
      <c r="B82" s="29" t="s">
        <v>69</v>
      </c>
      <c r="C82" s="30">
        <v>12</v>
      </c>
      <c r="D82" s="45">
        <v>246424</v>
      </c>
      <c r="E82" s="31">
        <f t="shared" si="8"/>
        <v>20535.333333333332</v>
      </c>
      <c r="F82" s="31">
        <f t="shared" si="9"/>
        <v>20535.333333333332</v>
      </c>
      <c r="G82" s="32"/>
      <c r="H82" s="27"/>
      <c r="I82" s="32">
        <f t="shared" si="10"/>
        <v>0</v>
      </c>
      <c r="J82" s="33">
        <f t="shared" si="11"/>
        <v>2</v>
      </c>
      <c r="K82" s="27">
        <f t="shared" si="12"/>
        <v>41070.666666666664</v>
      </c>
      <c r="L82" s="35">
        <f t="shared" si="13"/>
        <v>20535.333333333332</v>
      </c>
      <c r="M82" s="32">
        <v>10</v>
      </c>
      <c r="N82" s="27">
        <f t="shared" si="14"/>
        <v>205353.33333333331</v>
      </c>
      <c r="Q82" s="9"/>
    </row>
    <row r="83" spans="1:17" ht="15" customHeight="1" x14ac:dyDescent="0.25">
      <c r="A83" s="28">
        <v>72</v>
      </c>
      <c r="B83" s="29" t="s">
        <v>70</v>
      </c>
      <c r="C83" s="30">
        <v>31</v>
      </c>
      <c r="D83" s="45">
        <v>430979.06882591097</v>
      </c>
      <c r="E83" s="31">
        <f t="shared" si="8"/>
        <v>13902.55060728745</v>
      </c>
      <c r="F83" s="31">
        <f t="shared" si="9"/>
        <v>13902.55060728745</v>
      </c>
      <c r="G83" s="32"/>
      <c r="H83" s="27"/>
      <c r="I83" s="32">
        <f t="shared" si="10"/>
        <v>0</v>
      </c>
      <c r="J83" s="33">
        <f t="shared" si="11"/>
        <v>4</v>
      </c>
      <c r="K83" s="27">
        <f t="shared" si="12"/>
        <v>55610.202429149802</v>
      </c>
      <c r="L83" s="35">
        <f t="shared" si="13"/>
        <v>13902.55060728745</v>
      </c>
      <c r="M83" s="32">
        <v>27</v>
      </c>
      <c r="N83" s="27">
        <f t="shared" si="14"/>
        <v>375368.86639676115</v>
      </c>
      <c r="Q83" s="9"/>
    </row>
    <row r="84" spans="1:17" ht="15" customHeight="1" x14ac:dyDescent="0.25">
      <c r="A84" s="28">
        <v>73</v>
      </c>
      <c r="B84" s="29" t="s">
        <v>71</v>
      </c>
      <c r="C84" s="30">
        <v>0</v>
      </c>
      <c r="D84" s="45">
        <v>0</v>
      </c>
      <c r="E84" s="31">
        <f t="shared" si="8"/>
        <v>0</v>
      </c>
      <c r="F84" s="31">
        <f t="shared" si="9"/>
        <v>0</v>
      </c>
      <c r="G84" s="32"/>
      <c r="H84" s="27"/>
      <c r="I84" s="32">
        <f t="shared" si="10"/>
        <v>0</v>
      </c>
      <c r="J84" s="33">
        <f t="shared" si="11"/>
        <v>0</v>
      </c>
      <c r="K84" s="27">
        <f t="shared" si="12"/>
        <v>0</v>
      </c>
      <c r="L84" s="35">
        <f t="shared" si="13"/>
        <v>0</v>
      </c>
      <c r="M84" s="32">
        <v>0</v>
      </c>
      <c r="N84" s="27">
        <f t="shared" si="14"/>
        <v>0</v>
      </c>
      <c r="Q84" s="9"/>
    </row>
    <row r="85" spans="1:17" ht="15" customHeight="1" x14ac:dyDescent="0.25">
      <c r="A85" s="28">
        <v>74</v>
      </c>
      <c r="B85" s="29" t="s">
        <v>72</v>
      </c>
      <c r="C85" s="30">
        <v>9</v>
      </c>
      <c r="D85" s="45">
        <v>39757.5</v>
      </c>
      <c r="E85" s="31">
        <f t="shared" si="8"/>
        <v>4417.5</v>
      </c>
      <c r="F85" s="31">
        <f t="shared" si="9"/>
        <v>4417.5</v>
      </c>
      <c r="G85" s="32"/>
      <c r="H85" s="27"/>
      <c r="I85" s="32">
        <f t="shared" si="10"/>
        <v>0</v>
      </c>
      <c r="J85" s="33">
        <f t="shared" si="11"/>
        <v>3</v>
      </c>
      <c r="K85" s="27">
        <f t="shared" si="12"/>
        <v>13252.5</v>
      </c>
      <c r="L85" s="35">
        <f t="shared" si="13"/>
        <v>4417.5</v>
      </c>
      <c r="M85" s="32">
        <v>6</v>
      </c>
      <c r="N85" s="27">
        <f t="shared" si="14"/>
        <v>26505</v>
      </c>
      <c r="Q85" s="9"/>
    </row>
    <row r="86" spans="1:17" ht="15" customHeight="1" x14ac:dyDescent="0.25">
      <c r="A86" s="28">
        <v>75</v>
      </c>
      <c r="B86" s="29" t="s">
        <v>73</v>
      </c>
      <c r="C86" s="30">
        <v>21</v>
      </c>
      <c r="D86" s="45">
        <v>311871.55263157893</v>
      </c>
      <c r="E86" s="31">
        <f t="shared" si="8"/>
        <v>14851.026315789473</v>
      </c>
      <c r="F86" s="31">
        <f t="shared" si="9"/>
        <v>14851.026315789473</v>
      </c>
      <c r="G86" s="32"/>
      <c r="H86" s="27"/>
      <c r="I86" s="32">
        <f t="shared" si="10"/>
        <v>0</v>
      </c>
      <c r="J86" s="33">
        <f t="shared" si="11"/>
        <v>1</v>
      </c>
      <c r="K86" s="27">
        <f t="shared" si="12"/>
        <v>14851.026315789473</v>
      </c>
      <c r="L86" s="35">
        <f t="shared" si="13"/>
        <v>14851.026315789473</v>
      </c>
      <c r="M86" s="32">
        <v>20</v>
      </c>
      <c r="N86" s="27">
        <f t="shared" si="14"/>
        <v>297020.52631578944</v>
      </c>
      <c r="Q86" s="9"/>
    </row>
    <row r="87" spans="1:17" ht="15" customHeight="1" x14ac:dyDescent="0.25">
      <c r="A87" s="28">
        <v>76</v>
      </c>
      <c r="B87" s="29" t="s">
        <v>74</v>
      </c>
      <c r="C87" s="30">
        <v>0</v>
      </c>
      <c r="D87" s="45">
        <v>0</v>
      </c>
      <c r="E87" s="31">
        <f t="shared" si="8"/>
        <v>0</v>
      </c>
      <c r="F87" s="31">
        <f t="shared" si="9"/>
        <v>0</v>
      </c>
      <c r="G87" s="32"/>
      <c r="H87" s="27"/>
      <c r="I87" s="32">
        <f t="shared" si="10"/>
        <v>0</v>
      </c>
      <c r="J87" s="33">
        <f t="shared" si="11"/>
        <v>0</v>
      </c>
      <c r="K87" s="27">
        <f t="shared" si="12"/>
        <v>0</v>
      </c>
      <c r="L87" s="35">
        <f t="shared" si="13"/>
        <v>0</v>
      </c>
      <c r="M87" s="32">
        <v>0</v>
      </c>
      <c r="N87" s="27">
        <f t="shared" si="14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>
        <v>0</v>
      </c>
      <c r="D88" s="45">
        <v>0</v>
      </c>
      <c r="E88" s="31">
        <f t="shared" si="8"/>
        <v>0</v>
      </c>
      <c r="F88" s="31">
        <f t="shared" si="9"/>
        <v>0</v>
      </c>
      <c r="G88" s="32"/>
      <c r="H88" s="27"/>
      <c r="I88" s="32">
        <f t="shared" si="10"/>
        <v>0</v>
      </c>
      <c r="J88" s="33">
        <f t="shared" si="11"/>
        <v>-1</v>
      </c>
      <c r="K88" s="27">
        <f t="shared" si="12"/>
        <v>0</v>
      </c>
      <c r="L88" s="35">
        <f t="shared" si="13"/>
        <v>0</v>
      </c>
      <c r="M88" s="32">
        <v>1</v>
      </c>
      <c r="N88" s="27">
        <f t="shared" si="14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v>2</v>
      </c>
      <c r="D89" s="45">
        <v>20000</v>
      </c>
      <c r="E89" s="31">
        <f t="shared" si="8"/>
        <v>10000</v>
      </c>
      <c r="F89" s="31">
        <f t="shared" si="9"/>
        <v>10000</v>
      </c>
      <c r="G89" s="32"/>
      <c r="H89" s="27"/>
      <c r="I89" s="32">
        <f t="shared" si="10"/>
        <v>0</v>
      </c>
      <c r="J89" s="33">
        <f t="shared" si="11"/>
        <v>-1</v>
      </c>
      <c r="K89" s="27">
        <f t="shared" si="12"/>
        <v>-10000</v>
      </c>
      <c r="L89" s="35">
        <f t="shared" si="13"/>
        <v>10000</v>
      </c>
      <c r="M89" s="32">
        <v>3</v>
      </c>
      <c r="N89" s="27">
        <f t="shared" si="14"/>
        <v>30000</v>
      </c>
      <c r="Q89" s="9"/>
    </row>
    <row r="90" spans="1:17" ht="15" customHeight="1" x14ac:dyDescent="0.25">
      <c r="A90" s="28">
        <v>79</v>
      </c>
      <c r="B90" s="29" t="s">
        <v>77</v>
      </c>
      <c r="C90" s="30">
        <v>24</v>
      </c>
      <c r="D90" s="45">
        <v>270200</v>
      </c>
      <c r="E90" s="31">
        <f t="shared" si="8"/>
        <v>11258.333333333334</v>
      </c>
      <c r="F90" s="31">
        <f t="shared" si="9"/>
        <v>11258.333333333334</v>
      </c>
      <c r="G90" s="32"/>
      <c r="H90" s="27"/>
      <c r="I90" s="32">
        <f t="shared" si="10"/>
        <v>0</v>
      </c>
      <c r="J90" s="33">
        <f t="shared" si="11"/>
        <v>0</v>
      </c>
      <c r="K90" s="27">
        <f t="shared" si="12"/>
        <v>0</v>
      </c>
      <c r="L90" s="35">
        <f t="shared" si="13"/>
        <v>11258.333333333334</v>
      </c>
      <c r="M90" s="32">
        <v>24</v>
      </c>
      <c r="N90" s="27">
        <f t="shared" si="14"/>
        <v>270200</v>
      </c>
      <c r="Q90" s="9"/>
    </row>
    <row r="91" spans="1:17" ht="15" customHeight="1" x14ac:dyDescent="0.25">
      <c r="A91" s="28">
        <v>80</v>
      </c>
      <c r="B91" s="29" t="s">
        <v>78</v>
      </c>
      <c r="C91" s="30">
        <v>2</v>
      </c>
      <c r="D91" s="45">
        <v>20000</v>
      </c>
      <c r="E91" s="31">
        <f t="shared" si="8"/>
        <v>10000</v>
      </c>
      <c r="F91" s="31">
        <f t="shared" si="9"/>
        <v>10000</v>
      </c>
      <c r="G91" s="32"/>
      <c r="H91" s="27"/>
      <c r="I91" s="32">
        <f t="shared" si="10"/>
        <v>0</v>
      </c>
      <c r="J91" s="33">
        <f t="shared" si="11"/>
        <v>1</v>
      </c>
      <c r="K91" s="27">
        <f t="shared" si="12"/>
        <v>10000</v>
      </c>
      <c r="L91" s="35">
        <f t="shared" si="13"/>
        <v>10000</v>
      </c>
      <c r="M91" s="32">
        <v>1</v>
      </c>
      <c r="N91" s="27">
        <f t="shared" si="14"/>
        <v>10000</v>
      </c>
      <c r="Q91" s="9"/>
    </row>
    <row r="92" spans="1:17" ht="15" customHeight="1" x14ac:dyDescent="0.25">
      <c r="A92" s="28">
        <v>81</v>
      </c>
      <c r="B92" s="29" t="s">
        <v>79</v>
      </c>
      <c r="C92" s="30">
        <v>1</v>
      </c>
      <c r="D92" s="45">
        <v>5200</v>
      </c>
      <c r="E92" s="31">
        <f t="shared" si="8"/>
        <v>5200</v>
      </c>
      <c r="F92" s="31">
        <f t="shared" si="9"/>
        <v>5200</v>
      </c>
      <c r="G92" s="32"/>
      <c r="H92" s="27"/>
      <c r="I92" s="32">
        <f t="shared" si="10"/>
        <v>0</v>
      </c>
      <c r="J92" s="33">
        <f t="shared" si="11"/>
        <v>1</v>
      </c>
      <c r="K92" s="27">
        <f t="shared" si="12"/>
        <v>5200</v>
      </c>
      <c r="L92" s="35">
        <f t="shared" si="13"/>
        <v>5200</v>
      </c>
      <c r="M92" s="32">
        <v>0</v>
      </c>
      <c r="N92" s="27">
        <f t="shared" si="14"/>
        <v>0</v>
      </c>
      <c r="Q92" s="9"/>
    </row>
    <row r="93" spans="1:17" ht="15" customHeight="1" x14ac:dyDescent="0.25">
      <c r="A93" s="28">
        <v>82</v>
      </c>
      <c r="B93" s="29" t="s">
        <v>80</v>
      </c>
      <c r="C93" s="30">
        <v>0</v>
      </c>
      <c r="D93" s="45">
        <v>0</v>
      </c>
      <c r="E93" s="31">
        <f t="shared" si="8"/>
        <v>0</v>
      </c>
      <c r="F93" s="31">
        <f t="shared" si="9"/>
        <v>0</v>
      </c>
      <c r="G93" s="32"/>
      <c r="H93" s="27"/>
      <c r="I93" s="32">
        <f t="shared" si="10"/>
        <v>0</v>
      </c>
      <c r="J93" s="33">
        <f t="shared" si="11"/>
        <v>0</v>
      </c>
      <c r="K93" s="27">
        <f t="shared" si="12"/>
        <v>0</v>
      </c>
      <c r="L93" s="35">
        <f t="shared" si="13"/>
        <v>0</v>
      </c>
      <c r="M93" s="32">
        <v>0</v>
      </c>
      <c r="N93" s="27">
        <f t="shared" si="14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v>29</v>
      </c>
      <c r="D94" s="45">
        <v>23200</v>
      </c>
      <c r="E94" s="31">
        <f t="shared" si="8"/>
        <v>800</v>
      </c>
      <c r="F94" s="31">
        <f t="shared" si="9"/>
        <v>800</v>
      </c>
      <c r="G94" s="32"/>
      <c r="H94" s="27"/>
      <c r="I94" s="32">
        <f t="shared" si="10"/>
        <v>0</v>
      </c>
      <c r="J94" s="33">
        <f t="shared" si="11"/>
        <v>3</v>
      </c>
      <c r="K94" s="27">
        <f t="shared" si="12"/>
        <v>2400</v>
      </c>
      <c r="L94" s="35">
        <f t="shared" si="13"/>
        <v>800</v>
      </c>
      <c r="M94" s="32">
        <v>26</v>
      </c>
      <c r="N94" s="27">
        <f t="shared" si="14"/>
        <v>20800</v>
      </c>
      <c r="Q94" s="9"/>
    </row>
    <row r="95" spans="1:17" ht="15" customHeight="1" x14ac:dyDescent="0.25">
      <c r="A95" s="28">
        <v>84</v>
      </c>
      <c r="B95" s="29" t="s">
        <v>82</v>
      </c>
      <c r="C95" s="30">
        <v>5</v>
      </c>
      <c r="D95" s="45">
        <v>40000</v>
      </c>
      <c r="E95" s="31">
        <f t="shared" si="8"/>
        <v>8000</v>
      </c>
      <c r="F95" s="31">
        <f t="shared" si="9"/>
        <v>8000</v>
      </c>
      <c r="G95" s="32"/>
      <c r="H95" s="27"/>
      <c r="I95" s="32">
        <f t="shared" si="10"/>
        <v>0</v>
      </c>
      <c r="J95" s="33">
        <f t="shared" si="11"/>
        <v>1</v>
      </c>
      <c r="K95" s="27">
        <f t="shared" si="12"/>
        <v>8000</v>
      </c>
      <c r="L95" s="35">
        <f t="shared" si="13"/>
        <v>8000</v>
      </c>
      <c r="M95" s="32">
        <v>4</v>
      </c>
      <c r="N95" s="27">
        <f t="shared" si="14"/>
        <v>32000</v>
      </c>
      <c r="Q95" s="9"/>
    </row>
    <row r="96" spans="1:17" ht="15" customHeight="1" x14ac:dyDescent="0.25">
      <c r="A96" s="28">
        <v>85</v>
      </c>
      <c r="B96" s="29" t="s">
        <v>83</v>
      </c>
      <c r="C96" s="30">
        <v>0</v>
      </c>
      <c r="D96" s="45">
        <v>0</v>
      </c>
      <c r="E96" s="31">
        <f t="shared" si="8"/>
        <v>0</v>
      </c>
      <c r="F96" s="31">
        <f t="shared" si="9"/>
        <v>0</v>
      </c>
      <c r="G96" s="32"/>
      <c r="H96" s="27"/>
      <c r="I96" s="32">
        <f t="shared" si="10"/>
        <v>0</v>
      </c>
      <c r="J96" s="33">
        <f t="shared" si="11"/>
        <v>0</v>
      </c>
      <c r="K96" s="27">
        <f t="shared" si="12"/>
        <v>0</v>
      </c>
      <c r="L96" s="35">
        <f t="shared" si="13"/>
        <v>0</v>
      </c>
      <c r="M96" s="32">
        <v>0</v>
      </c>
      <c r="N96" s="27">
        <f t="shared" si="14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v>2</v>
      </c>
      <c r="D97" s="45">
        <v>27000</v>
      </c>
      <c r="E97" s="31">
        <f t="shared" si="8"/>
        <v>13500</v>
      </c>
      <c r="F97" s="31">
        <f t="shared" si="9"/>
        <v>13500</v>
      </c>
      <c r="G97" s="32"/>
      <c r="H97" s="27"/>
      <c r="I97" s="32">
        <f t="shared" si="10"/>
        <v>0</v>
      </c>
      <c r="J97" s="33">
        <f t="shared" si="11"/>
        <v>0</v>
      </c>
      <c r="K97" s="27">
        <f t="shared" si="12"/>
        <v>0</v>
      </c>
      <c r="L97" s="35">
        <f t="shared" si="13"/>
        <v>13500</v>
      </c>
      <c r="M97" s="32">
        <v>2</v>
      </c>
      <c r="N97" s="27">
        <f t="shared" si="14"/>
        <v>27000</v>
      </c>
      <c r="Q97" s="9"/>
    </row>
    <row r="98" spans="1:17" ht="15" customHeight="1" x14ac:dyDescent="0.25">
      <c r="A98" s="28">
        <v>87</v>
      </c>
      <c r="B98" s="29" t="s">
        <v>85</v>
      </c>
      <c r="C98" s="30">
        <v>77</v>
      </c>
      <c r="D98" s="45">
        <v>62998.060240963852</v>
      </c>
      <c r="E98" s="31">
        <f t="shared" si="8"/>
        <v>818.15662650602405</v>
      </c>
      <c r="F98" s="31">
        <f t="shared" si="9"/>
        <v>818.15662650602405</v>
      </c>
      <c r="G98" s="32"/>
      <c r="H98" s="27"/>
      <c r="I98" s="32">
        <f t="shared" si="10"/>
        <v>0</v>
      </c>
      <c r="J98" s="33">
        <f t="shared" si="11"/>
        <v>4</v>
      </c>
      <c r="K98" s="27">
        <f t="shared" si="12"/>
        <v>3272.6265060240962</v>
      </c>
      <c r="L98" s="35">
        <f t="shared" si="13"/>
        <v>818.15662650602405</v>
      </c>
      <c r="M98" s="32">
        <v>73</v>
      </c>
      <c r="N98" s="27">
        <f t="shared" si="14"/>
        <v>59725.433734939754</v>
      </c>
      <c r="Q98" s="9"/>
    </row>
    <row r="99" spans="1:17" ht="15" customHeight="1" x14ac:dyDescent="0.25">
      <c r="A99" s="28">
        <v>88</v>
      </c>
      <c r="B99" s="29" t="s">
        <v>86</v>
      </c>
      <c r="C99" s="30">
        <v>0</v>
      </c>
      <c r="D99" s="45">
        <v>0</v>
      </c>
      <c r="E99" s="31">
        <f t="shared" si="8"/>
        <v>0</v>
      </c>
      <c r="F99" s="31">
        <f t="shared" si="9"/>
        <v>0</v>
      </c>
      <c r="G99" s="32"/>
      <c r="H99" s="27"/>
      <c r="I99" s="32">
        <f t="shared" si="10"/>
        <v>0</v>
      </c>
      <c r="J99" s="33">
        <f t="shared" si="11"/>
        <v>0</v>
      </c>
      <c r="K99" s="27">
        <f t="shared" si="12"/>
        <v>0</v>
      </c>
      <c r="L99" s="35">
        <f t="shared" si="13"/>
        <v>0</v>
      </c>
      <c r="M99" s="32">
        <v>0</v>
      </c>
      <c r="N99" s="27">
        <f t="shared" si="14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v>14</v>
      </c>
      <c r="D100" s="45">
        <v>1098728</v>
      </c>
      <c r="E100" s="31">
        <f t="shared" si="8"/>
        <v>78480.571428571435</v>
      </c>
      <c r="F100" s="31">
        <f t="shared" si="9"/>
        <v>78480.571428571435</v>
      </c>
      <c r="G100" s="32">
        <v>5</v>
      </c>
      <c r="H100" s="27">
        <v>404300</v>
      </c>
      <c r="I100" s="32">
        <f t="shared" si="10"/>
        <v>80860</v>
      </c>
      <c r="J100" s="33">
        <f t="shared" si="11"/>
        <v>10</v>
      </c>
      <c r="K100" s="27">
        <f t="shared" si="12"/>
        <v>791067.3684210527</v>
      </c>
      <c r="L100" s="35">
        <f t="shared" si="13"/>
        <v>79106.736842105267</v>
      </c>
      <c r="M100" s="32">
        <v>9</v>
      </c>
      <c r="N100" s="27">
        <f t="shared" si="14"/>
        <v>711960.63157894742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v>17</v>
      </c>
      <c r="D101" s="45">
        <v>36762.257142857146</v>
      </c>
      <c r="E101" s="31">
        <f t="shared" si="8"/>
        <v>2162.4857142857145</v>
      </c>
      <c r="F101" s="31">
        <f t="shared" si="9"/>
        <v>2162.4857142857145</v>
      </c>
      <c r="G101" s="32"/>
      <c r="H101" s="27"/>
      <c r="I101" s="32">
        <f t="shared" si="10"/>
        <v>0</v>
      </c>
      <c r="J101" s="33">
        <f t="shared" si="11"/>
        <v>-1</v>
      </c>
      <c r="K101" s="27">
        <f t="shared" si="12"/>
        <v>-2162.4857142857145</v>
      </c>
      <c r="L101" s="35">
        <f t="shared" si="13"/>
        <v>2162.4857142857145</v>
      </c>
      <c r="M101" s="32">
        <v>18</v>
      </c>
      <c r="N101" s="27">
        <f t="shared" si="14"/>
        <v>38924.742857142861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v>10</v>
      </c>
      <c r="D102" s="45">
        <v>55000</v>
      </c>
      <c r="E102" s="31">
        <f t="shared" si="8"/>
        <v>5500</v>
      </c>
      <c r="F102" s="31">
        <f t="shared" si="9"/>
        <v>5500</v>
      </c>
      <c r="G102" s="32"/>
      <c r="H102" s="27"/>
      <c r="I102" s="32">
        <f t="shared" si="10"/>
        <v>0</v>
      </c>
      <c r="J102" s="33">
        <f t="shared" si="11"/>
        <v>10</v>
      </c>
      <c r="K102" s="27">
        <f t="shared" si="12"/>
        <v>55000</v>
      </c>
      <c r="L102" s="35">
        <f t="shared" si="13"/>
        <v>5500</v>
      </c>
      <c r="M102" s="32">
        <v>0</v>
      </c>
      <c r="N102" s="27">
        <f t="shared" si="14"/>
        <v>0</v>
      </c>
      <c r="Q102" s="9"/>
    </row>
    <row r="103" spans="1:17" ht="15" customHeight="1" x14ac:dyDescent="0.25">
      <c r="A103" s="28">
        <v>92</v>
      </c>
      <c r="B103" s="29" t="s">
        <v>90</v>
      </c>
      <c r="C103" s="30">
        <v>28</v>
      </c>
      <c r="D103" s="45">
        <v>65450</v>
      </c>
      <c r="E103" s="31">
        <f t="shared" si="8"/>
        <v>2337.5</v>
      </c>
      <c r="F103" s="31">
        <f t="shared" si="9"/>
        <v>2337.5</v>
      </c>
      <c r="G103" s="32"/>
      <c r="H103" s="27"/>
      <c r="I103" s="32">
        <f t="shared" si="10"/>
        <v>0</v>
      </c>
      <c r="J103" s="33">
        <f t="shared" si="11"/>
        <v>18</v>
      </c>
      <c r="K103" s="27">
        <f t="shared" si="12"/>
        <v>42075</v>
      </c>
      <c r="L103" s="35">
        <f t="shared" si="13"/>
        <v>2337.5</v>
      </c>
      <c r="M103" s="32">
        <v>10</v>
      </c>
      <c r="N103" s="27">
        <f t="shared" si="14"/>
        <v>23375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v>0</v>
      </c>
      <c r="D104" s="45">
        <v>0</v>
      </c>
      <c r="E104" s="31">
        <f t="shared" si="8"/>
        <v>0</v>
      </c>
      <c r="F104" s="31">
        <f t="shared" si="9"/>
        <v>0</v>
      </c>
      <c r="G104" s="32"/>
      <c r="H104" s="27"/>
      <c r="I104" s="32">
        <f t="shared" si="10"/>
        <v>0</v>
      </c>
      <c r="J104" s="33">
        <f t="shared" si="11"/>
        <v>0</v>
      </c>
      <c r="K104" s="27">
        <f t="shared" si="12"/>
        <v>0</v>
      </c>
      <c r="L104" s="35">
        <f t="shared" si="13"/>
        <v>0</v>
      </c>
      <c r="M104" s="32">
        <v>0</v>
      </c>
      <c r="N104" s="27">
        <f t="shared" si="14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v>14</v>
      </c>
      <c r="D105" s="45">
        <v>241937.5</v>
      </c>
      <c r="E105" s="31">
        <f t="shared" si="8"/>
        <v>17281.25</v>
      </c>
      <c r="F105" s="31">
        <f t="shared" si="9"/>
        <v>17281.25</v>
      </c>
      <c r="G105" s="32"/>
      <c r="H105" s="27"/>
      <c r="I105" s="32">
        <f t="shared" si="10"/>
        <v>0</v>
      </c>
      <c r="J105" s="33">
        <f t="shared" si="11"/>
        <v>2</v>
      </c>
      <c r="K105" s="27">
        <f t="shared" si="12"/>
        <v>34562.5</v>
      </c>
      <c r="L105" s="35">
        <f t="shared" si="13"/>
        <v>17281.25</v>
      </c>
      <c r="M105" s="32">
        <v>12</v>
      </c>
      <c r="N105" s="27">
        <f t="shared" si="14"/>
        <v>207375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v>0</v>
      </c>
      <c r="D106" s="45">
        <v>0</v>
      </c>
      <c r="E106" s="31">
        <f t="shared" si="8"/>
        <v>0</v>
      </c>
      <c r="F106" s="31">
        <f t="shared" si="9"/>
        <v>0</v>
      </c>
      <c r="G106" s="32"/>
      <c r="H106" s="27"/>
      <c r="I106" s="32">
        <f t="shared" si="10"/>
        <v>0</v>
      </c>
      <c r="J106" s="33">
        <f t="shared" si="11"/>
        <v>0</v>
      </c>
      <c r="K106" s="27">
        <f t="shared" si="12"/>
        <v>0</v>
      </c>
      <c r="L106" s="35">
        <f t="shared" si="13"/>
        <v>0</v>
      </c>
      <c r="M106" s="32">
        <v>0</v>
      </c>
      <c r="N106" s="27">
        <f t="shared" si="14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v>0</v>
      </c>
      <c r="D107" s="45">
        <v>0</v>
      </c>
      <c r="E107" s="31">
        <f t="shared" si="8"/>
        <v>0</v>
      </c>
      <c r="F107" s="31">
        <f t="shared" si="9"/>
        <v>0</v>
      </c>
      <c r="G107" s="32"/>
      <c r="H107" s="27"/>
      <c r="I107" s="32">
        <f t="shared" si="10"/>
        <v>0</v>
      </c>
      <c r="J107" s="33">
        <f t="shared" si="11"/>
        <v>0</v>
      </c>
      <c r="K107" s="27">
        <f t="shared" si="12"/>
        <v>0</v>
      </c>
      <c r="L107" s="35">
        <f t="shared" si="13"/>
        <v>0</v>
      </c>
      <c r="M107" s="32">
        <v>0</v>
      </c>
      <c r="N107" s="27">
        <f t="shared" si="14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v>0</v>
      </c>
      <c r="D108" s="45">
        <v>0</v>
      </c>
      <c r="E108" s="31">
        <f t="shared" si="8"/>
        <v>0</v>
      </c>
      <c r="F108" s="31">
        <f t="shared" si="9"/>
        <v>0</v>
      </c>
      <c r="G108" s="32"/>
      <c r="H108" s="27"/>
      <c r="I108" s="32">
        <f t="shared" si="10"/>
        <v>0</v>
      </c>
      <c r="J108" s="33">
        <f t="shared" si="11"/>
        <v>0</v>
      </c>
      <c r="K108" s="27">
        <f t="shared" si="12"/>
        <v>0</v>
      </c>
      <c r="L108" s="35">
        <f t="shared" si="13"/>
        <v>0</v>
      </c>
      <c r="M108" s="32">
        <v>0</v>
      </c>
      <c r="N108" s="27">
        <f t="shared" si="14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v>0</v>
      </c>
      <c r="D109" s="45">
        <v>0</v>
      </c>
      <c r="E109" s="31">
        <f t="shared" si="8"/>
        <v>0</v>
      </c>
      <c r="F109" s="31">
        <f t="shared" si="9"/>
        <v>0</v>
      </c>
      <c r="G109" s="32"/>
      <c r="H109" s="27"/>
      <c r="I109" s="32">
        <f t="shared" si="10"/>
        <v>0</v>
      </c>
      <c r="J109" s="33">
        <f t="shared" si="11"/>
        <v>0</v>
      </c>
      <c r="K109" s="27">
        <f t="shared" si="12"/>
        <v>0</v>
      </c>
      <c r="L109" s="35">
        <f t="shared" si="13"/>
        <v>0</v>
      </c>
      <c r="M109" s="32">
        <v>0</v>
      </c>
      <c r="N109" s="27">
        <f t="shared" si="14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v>0</v>
      </c>
      <c r="D110" s="45">
        <v>0</v>
      </c>
      <c r="E110" s="31">
        <f t="shared" si="8"/>
        <v>0</v>
      </c>
      <c r="F110" s="31">
        <f t="shared" si="9"/>
        <v>0</v>
      </c>
      <c r="G110" s="32"/>
      <c r="H110" s="27"/>
      <c r="I110" s="32">
        <f t="shared" si="10"/>
        <v>0</v>
      </c>
      <c r="J110" s="33">
        <f t="shared" si="11"/>
        <v>0</v>
      </c>
      <c r="K110" s="27">
        <f t="shared" si="12"/>
        <v>0</v>
      </c>
      <c r="L110" s="35">
        <f t="shared" si="13"/>
        <v>0</v>
      </c>
      <c r="M110" s="32">
        <v>0</v>
      </c>
      <c r="N110" s="27">
        <f t="shared" si="14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v>0</v>
      </c>
      <c r="D111" s="45">
        <v>0</v>
      </c>
      <c r="E111" s="31">
        <f t="shared" si="8"/>
        <v>0</v>
      </c>
      <c r="F111" s="31">
        <f t="shared" si="9"/>
        <v>0</v>
      </c>
      <c r="G111" s="32"/>
      <c r="H111" s="27"/>
      <c r="I111" s="32">
        <f t="shared" si="10"/>
        <v>0</v>
      </c>
      <c r="J111" s="33">
        <f t="shared" si="11"/>
        <v>0</v>
      </c>
      <c r="K111" s="27">
        <f t="shared" si="12"/>
        <v>0</v>
      </c>
      <c r="L111" s="35">
        <f t="shared" si="13"/>
        <v>0</v>
      </c>
      <c r="M111" s="32">
        <v>0</v>
      </c>
      <c r="N111" s="27">
        <f t="shared" si="14"/>
        <v>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v>16</v>
      </c>
      <c r="D112" s="45">
        <v>27200</v>
      </c>
      <c r="E112" s="31">
        <f t="shared" si="8"/>
        <v>1700</v>
      </c>
      <c r="F112" s="31">
        <f t="shared" si="9"/>
        <v>1700</v>
      </c>
      <c r="G112" s="32"/>
      <c r="H112" s="27"/>
      <c r="I112" s="32">
        <f t="shared" si="10"/>
        <v>0</v>
      </c>
      <c r="J112" s="33">
        <f t="shared" si="11"/>
        <v>0</v>
      </c>
      <c r="K112" s="27">
        <f t="shared" si="12"/>
        <v>0</v>
      </c>
      <c r="L112" s="35">
        <f t="shared" si="13"/>
        <v>1700</v>
      </c>
      <c r="M112" s="32">
        <v>16</v>
      </c>
      <c r="N112" s="27">
        <f t="shared" si="14"/>
        <v>27200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v>1</v>
      </c>
      <c r="D113" s="45">
        <v>6133.5</v>
      </c>
      <c r="E113" s="31">
        <f t="shared" si="8"/>
        <v>6133.5</v>
      </c>
      <c r="F113" s="31">
        <f t="shared" si="9"/>
        <v>6133.5</v>
      </c>
      <c r="G113" s="32"/>
      <c r="H113" s="27"/>
      <c r="I113" s="32">
        <f t="shared" si="10"/>
        <v>0</v>
      </c>
      <c r="J113" s="33">
        <f t="shared" si="11"/>
        <v>0</v>
      </c>
      <c r="K113" s="27">
        <f t="shared" si="12"/>
        <v>0</v>
      </c>
      <c r="L113" s="35">
        <f t="shared" si="13"/>
        <v>6133.5</v>
      </c>
      <c r="M113" s="32">
        <v>1</v>
      </c>
      <c r="N113" s="27">
        <f t="shared" si="14"/>
        <v>6133.5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v>0</v>
      </c>
      <c r="D114" s="45">
        <v>0</v>
      </c>
      <c r="E114" s="31">
        <f t="shared" si="8"/>
        <v>0</v>
      </c>
      <c r="F114" s="31">
        <f t="shared" si="9"/>
        <v>0</v>
      </c>
      <c r="G114" s="32"/>
      <c r="H114" s="27"/>
      <c r="I114" s="32">
        <f t="shared" si="10"/>
        <v>0</v>
      </c>
      <c r="J114" s="33">
        <f t="shared" si="11"/>
        <v>0</v>
      </c>
      <c r="K114" s="27">
        <f t="shared" si="12"/>
        <v>0</v>
      </c>
      <c r="L114" s="35">
        <f t="shared" si="13"/>
        <v>0</v>
      </c>
      <c r="M114" s="32">
        <v>0</v>
      </c>
      <c r="N114" s="27">
        <f t="shared" si="14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v>2</v>
      </c>
      <c r="D115" s="45">
        <v>9740</v>
      </c>
      <c r="E115" s="31">
        <f t="shared" si="8"/>
        <v>4870</v>
      </c>
      <c r="F115" s="31">
        <f t="shared" si="9"/>
        <v>4870</v>
      </c>
      <c r="G115" s="32"/>
      <c r="H115" s="27"/>
      <c r="I115" s="32">
        <f t="shared" si="10"/>
        <v>0</v>
      </c>
      <c r="J115" s="33">
        <f t="shared" si="11"/>
        <v>0</v>
      </c>
      <c r="K115" s="27">
        <f t="shared" si="12"/>
        <v>0</v>
      </c>
      <c r="L115" s="35">
        <f t="shared" si="13"/>
        <v>4870</v>
      </c>
      <c r="M115" s="32">
        <v>2</v>
      </c>
      <c r="N115" s="27">
        <f t="shared" si="14"/>
        <v>9740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v>0</v>
      </c>
      <c r="D116" s="45">
        <v>0</v>
      </c>
      <c r="E116" s="31">
        <f t="shared" si="8"/>
        <v>0</v>
      </c>
      <c r="F116" s="31">
        <f t="shared" si="9"/>
        <v>0</v>
      </c>
      <c r="G116" s="32"/>
      <c r="H116" s="27"/>
      <c r="I116" s="32">
        <f t="shared" si="10"/>
        <v>0</v>
      </c>
      <c r="J116" s="33">
        <f t="shared" si="11"/>
        <v>0</v>
      </c>
      <c r="K116" s="27">
        <f t="shared" si="12"/>
        <v>0</v>
      </c>
      <c r="L116" s="35">
        <f t="shared" si="13"/>
        <v>0</v>
      </c>
      <c r="M116" s="32">
        <v>0</v>
      </c>
      <c r="N116" s="27">
        <f t="shared" si="14"/>
        <v>0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v>0</v>
      </c>
      <c r="D117" s="45">
        <v>0</v>
      </c>
      <c r="E117" s="31">
        <f t="shared" si="8"/>
        <v>0</v>
      </c>
      <c r="F117" s="31">
        <f t="shared" si="9"/>
        <v>0</v>
      </c>
      <c r="G117" s="32"/>
      <c r="H117" s="27"/>
      <c r="I117" s="32">
        <f t="shared" si="10"/>
        <v>0</v>
      </c>
      <c r="J117" s="33">
        <f t="shared" si="11"/>
        <v>0</v>
      </c>
      <c r="K117" s="27">
        <f t="shared" si="12"/>
        <v>0</v>
      </c>
      <c r="L117" s="35">
        <f t="shared" si="13"/>
        <v>0</v>
      </c>
      <c r="M117" s="32">
        <v>0</v>
      </c>
      <c r="N117" s="27">
        <f t="shared" si="14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v>0</v>
      </c>
      <c r="D118" s="45">
        <v>0</v>
      </c>
      <c r="E118" s="31">
        <f t="shared" si="8"/>
        <v>0</v>
      </c>
      <c r="F118" s="31">
        <f t="shared" si="9"/>
        <v>0</v>
      </c>
      <c r="G118" s="32"/>
      <c r="H118" s="27"/>
      <c r="I118" s="32">
        <f t="shared" si="10"/>
        <v>0</v>
      </c>
      <c r="J118" s="33">
        <f t="shared" si="11"/>
        <v>0</v>
      </c>
      <c r="K118" s="27">
        <f t="shared" si="12"/>
        <v>0</v>
      </c>
      <c r="L118" s="35">
        <f t="shared" si="13"/>
        <v>0</v>
      </c>
      <c r="M118" s="32">
        <v>0</v>
      </c>
      <c r="N118" s="27">
        <f t="shared" si="14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v>0</v>
      </c>
      <c r="D119" s="45">
        <v>0</v>
      </c>
      <c r="E119" s="31">
        <f t="shared" si="8"/>
        <v>0</v>
      </c>
      <c r="F119" s="31">
        <f t="shared" si="9"/>
        <v>0</v>
      </c>
      <c r="G119" s="32"/>
      <c r="H119" s="27"/>
      <c r="I119" s="32">
        <f t="shared" si="10"/>
        <v>0</v>
      </c>
      <c r="J119" s="33">
        <f t="shared" si="11"/>
        <v>0</v>
      </c>
      <c r="K119" s="27">
        <f t="shared" si="12"/>
        <v>0</v>
      </c>
      <c r="L119" s="35">
        <f t="shared" si="13"/>
        <v>0</v>
      </c>
      <c r="M119" s="32">
        <v>0</v>
      </c>
      <c r="N119" s="27">
        <f t="shared" si="14"/>
        <v>0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v>1</v>
      </c>
      <c r="D120" s="45">
        <v>32333.333333333332</v>
      </c>
      <c r="E120" s="31">
        <f t="shared" si="8"/>
        <v>32333.333333333332</v>
      </c>
      <c r="F120" s="31">
        <f t="shared" si="9"/>
        <v>32333.333333333332</v>
      </c>
      <c r="G120" s="32">
        <v>6</v>
      </c>
      <c r="H120" s="27">
        <v>198500</v>
      </c>
      <c r="I120" s="32">
        <f t="shared" si="10"/>
        <v>33083.333333333336</v>
      </c>
      <c r="J120" s="33">
        <f t="shared" si="11"/>
        <v>1</v>
      </c>
      <c r="K120" s="27">
        <f t="shared" si="12"/>
        <v>32976.190476190481</v>
      </c>
      <c r="L120" s="35">
        <f t="shared" si="13"/>
        <v>32976.190476190481</v>
      </c>
      <c r="M120" s="32">
        <v>6</v>
      </c>
      <c r="N120" s="27">
        <f t="shared" si="14"/>
        <v>197857.1428571429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v>0</v>
      </c>
      <c r="D121" s="45">
        <v>0</v>
      </c>
      <c r="E121" s="31">
        <f t="shared" si="8"/>
        <v>0</v>
      </c>
      <c r="F121" s="31">
        <f t="shared" si="9"/>
        <v>0</v>
      </c>
      <c r="G121" s="32"/>
      <c r="H121" s="27"/>
      <c r="I121" s="32">
        <f t="shared" si="10"/>
        <v>0</v>
      </c>
      <c r="J121" s="33">
        <f t="shared" si="11"/>
        <v>0</v>
      </c>
      <c r="K121" s="27">
        <f t="shared" si="12"/>
        <v>0</v>
      </c>
      <c r="L121" s="35">
        <f t="shared" si="13"/>
        <v>0</v>
      </c>
      <c r="M121" s="32">
        <v>0</v>
      </c>
      <c r="N121" s="27">
        <f t="shared" si="14"/>
        <v>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v>9</v>
      </c>
      <c r="D122" s="45">
        <v>142499.93000000002</v>
      </c>
      <c r="E122" s="31">
        <f t="shared" si="8"/>
        <v>15833.325555555559</v>
      </c>
      <c r="F122" s="31">
        <f t="shared" si="9"/>
        <v>15833.325555555559</v>
      </c>
      <c r="G122" s="32">
        <v>12</v>
      </c>
      <c r="H122" s="27">
        <v>185000</v>
      </c>
      <c r="I122" s="32">
        <f t="shared" si="10"/>
        <v>15416.666666666666</v>
      </c>
      <c r="J122" s="33">
        <f t="shared" si="11"/>
        <v>7</v>
      </c>
      <c r="K122" s="27">
        <f t="shared" si="12"/>
        <v>109166.64333333336</v>
      </c>
      <c r="L122" s="35">
        <f t="shared" si="13"/>
        <v>15595.234761904765</v>
      </c>
      <c r="M122" s="32">
        <v>14</v>
      </c>
      <c r="N122" s="27">
        <f t="shared" si="14"/>
        <v>218333.28666666671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v>0</v>
      </c>
      <c r="D123" s="45">
        <v>0</v>
      </c>
      <c r="E123" s="31">
        <f t="shared" si="8"/>
        <v>0</v>
      </c>
      <c r="F123" s="31">
        <f t="shared" si="9"/>
        <v>0</v>
      </c>
      <c r="G123" s="32"/>
      <c r="H123" s="27"/>
      <c r="I123" s="32">
        <f t="shared" si="10"/>
        <v>0</v>
      </c>
      <c r="J123" s="33">
        <f t="shared" si="11"/>
        <v>0</v>
      </c>
      <c r="K123" s="27">
        <f t="shared" si="12"/>
        <v>0</v>
      </c>
      <c r="L123" s="35">
        <f t="shared" si="13"/>
        <v>0</v>
      </c>
      <c r="M123" s="32">
        <v>0</v>
      </c>
      <c r="N123" s="27">
        <f t="shared" si="14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v>8</v>
      </c>
      <c r="D124" s="45">
        <v>35518.6</v>
      </c>
      <c r="E124" s="31">
        <f t="shared" si="8"/>
        <v>4439.8249999999998</v>
      </c>
      <c r="F124" s="31">
        <f t="shared" si="9"/>
        <v>4439.8249999999998</v>
      </c>
      <c r="G124" s="33"/>
      <c r="H124" s="27"/>
      <c r="I124" s="32">
        <f t="shared" si="10"/>
        <v>0</v>
      </c>
      <c r="J124" s="33">
        <f t="shared" si="11"/>
        <v>0</v>
      </c>
      <c r="K124" s="27">
        <f t="shared" si="12"/>
        <v>0</v>
      </c>
      <c r="L124" s="35">
        <f t="shared" si="13"/>
        <v>4439.8249999999998</v>
      </c>
      <c r="M124" s="32">
        <v>8</v>
      </c>
      <c r="N124" s="27">
        <f t="shared" si="14"/>
        <v>35518.6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v>7</v>
      </c>
      <c r="D125" s="45">
        <v>31078.774999999998</v>
      </c>
      <c r="E125" s="31">
        <f t="shared" si="8"/>
        <v>4439.8249999999998</v>
      </c>
      <c r="F125" s="31">
        <f t="shared" si="9"/>
        <v>4439.8249999999998</v>
      </c>
      <c r="G125" s="33"/>
      <c r="H125" s="27"/>
      <c r="I125" s="32">
        <f t="shared" si="10"/>
        <v>0</v>
      </c>
      <c r="J125" s="33">
        <f t="shared" si="11"/>
        <v>0</v>
      </c>
      <c r="K125" s="27">
        <f t="shared" si="12"/>
        <v>0</v>
      </c>
      <c r="L125" s="35">
        <f t="shared" si="13"/>
        <v>4439.8249999999998</v>
      </c>
      <c r="M125" s="32">
        <v>7</v>
      </c>
      <c r="N125" s="27">
        <f t="shared" si="14"/>
        <v>31078.774999999998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v>0</v>
      </c>
      <c r="D126" s="45">
        <v>0</v>
      </c>
      <c r="E126" s="31">
        <f t="shared" si="8"/>
        <v>0</v>
      </c>
      <c r="F126" s="31">
        <f t="shared" si="9"/>
        <v>0</v>
      </c>
      <c r="G126" s="33"/>
      <c r="H126" s="27"/>
      <c r="I126" s="32">
        <f t="shared" si="10"/>
        <v>0</v>
      </c>
      <c r="J126" s="33">
        <f t="shared" si="11"/>
        <v>0</v>
      </c>
      <c r="K126" s="27">
        <f t="shared" si="12"/>
        <v>0</v>
      </c>
      <c r="L126" s="35">
        <f t="shared" si="13"/>
        <v>0</v>
      </c>
      <c r="M126" s="32">
        <v>0</v>
      </c>
      <c r="N126" s="27">
        <f t="shared" si="14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v>9</v>
      </c>
      <c r="D127" s="45">
        <v>39958.424999999996</v>
      </c>
      <c r="E127" s="31">
        <f t="shared" si="8"/>
        <v>4439.8249999999998</v>
      </c>
      <c r="F127" s="31">
        <f t="shared" si="9"/>
        <v>4439.8249999999998</v>
      </c>
      <c r="G127" s="33"/>
      <c r="H127" s="27"/>
      <c r="I127" s="32">
        <f t="shared" si="10"/>
        <v>0</v>
      </c>
      <c r="J127" s="33">
        <f t="shared" si="11"/>
        <v>0</v>
      </c>
      <c r="K127" s="27">
        <f t="shared" si="12"/>
        <v>0</v>
      </c>
      <c r="L127" s="35">
        <f t="shared" si="13"/>
        <v>4439.8249999999998</v>
      </c>
      <c r="M127" s="32">
        <v>9</v>
      </c>
      <c r="N127" s="27">
        <f t="shared" si="14"/>
        <v>39958.424999999996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v>12</v>
      </c>
      <c r="D128" s="45">
        <v>53277.899999999994</v>
      </c>
      <c r="E128" s="31">
        <f t="shared" si="8"/>
        <v>4439.8249999999998</v>
      </c>
      <c r="F128" s="31">
        <f t="shared" si="9"/>
        <v>4439.8249999999998</v>
      </c>
      <c r="G128" s="33"/>
      <c r="H128" s="27"/>
      <c r="I128" s="32">
        <f t="shared" si="10"/>
        <v>0</v>
      </c>
      <c r="J128" s="33">
        <f t="shared" si="11"/>
        <v>0</v>
      </c>
      <c r="K128" s="27">
        <f t="shared" si="12"/>
        <v>0</v>
      </c>
      <c r="L128" s="35">
        <f t="shared" si="13"/>
        <v>4439.8249999999998</v>
      </c>
      <c r="M128" s="32">
        <v>12</v>
      </c>
      <c r="N128" s="27">
        <f t="shared" si="14"/>
        <v>53277.899999999994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v>2</v>
      </c>
      <c r="D129" s="45">
        <v>8879.65</v>
      </c>
      <c r="E129" s="31">
        <f t="shared" si="8"/>
        <v>4439.8249999999998</v>
      </c>
      <c r="F129" s="31">
        <f t="shared" si="9"/>
        <v>4439.8249999999998</v>
      </c>
      <c r="G129" s="33"/>
      <c r="H129" s="27"/>
      <c r="I129" s="32">
        <f t="shared" si="10"/>
        <v>0</v>
      </c>
      <c r="J129" s="33">
        <f t="shared" si="11"/>
        <v>0</v>
      </c>
      <c r="K129" s="27">
        <f t="shared" si="12"/>
        <v>0</v>
      </c>
      <c r="L129" s="35">
        <f t="shared" si="13"/>
        <v>4439.8249999999998</v>
      </c>
      <c r="M129" s="32">
        <v>2</v>
      </c>
      <c r="N129" s="27">
        <f t="shared" si="14"/>
        <v>8879.65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v>0</v>
      </c>
      <c r="D130" s="45">
        <v>0</v>
      </c>
      <c r="E130" s="31">
        <f t="shared" si="8"/>
        <v>0</v>
      </c>
      <c r="F130" s="31">
        <f t="shared" si="9"/>
        <v>0</v>
      </c>
      <c r="G130" s="32"/>
      <c r="H130" s="27"/>
      <c r="I130" s="32">
        <f t="shared" si="10"/>
        <v>0</v>
      </c>
      <c r="J130" s="33">
        <f t="shared" si="11"/>
        <v>0</v>
      </c>
      <c r="K130" s="27">
        <f t="shared" si="12"/>
        <v>0</v>
      </c>
      <c r="L130" s="35">
        <f t="shared" si="13"/>
        <v>0</v>
      </c>
      <c r="M130" s="32">
        <v>0</v>
      </c>
      <c r="N130" s="27">
        <f t="shared" si="14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v>0</v>
      </c>
      <c r="D131" s="45">
        <v>0</v>
      </c>
      <c r="E131" s="31">
        <f t="shared" si="8"/>
        <v>0</v>
      </c>
      <c r="F131" s="31">
        <f t="shared" si="9"/>
        <v>0</v>
      </c>
      <c r="G131" s="32"/>
      <c r="H131" s="27"/>
      <c r="I131" s="32">
        <f t="shared" si="10"/>
        <v>0</v>
      </c>
      <c r="J131" s="33">
        <f t="shared" si="11"/>
        <v>0</v>
      </c>
      <c r="K131" s="27">
        <f t="shared" si="12"/>
        <v>0</v>
      </c>
      <c r="L131" s="35">
        <f t="shared" si="13"/>
        <v>0</v>
      </c>
      <c r="M131" s="32">
        <v>0</v>
      </c>
      <c r="N131" s="27">
        <f t="shared" si="14"/>
        <v>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v>5</v>
      </c>
      <c r="D132" s="45">
        <v>116666.55</v>
      </c>
      <c r="E132" s="31">
        <f t="shared" si="8"/>
        <v>23333.31</v>
      </c>
      <c r="F132" s="31">
        <f t="shared" si="9"/>
        <v>23333.31</v>
      </c>
      <c r="G132" s="32"/>
      <c r="H132" s="27"/>
      <c r="I132" s="32">
        <f t="shared" si="10"/>
        <v>0</v>
      </c>
      <c r="J132" s="33">
        <f t="shared" si="11"/>
        <v>0</v>
      </c>
      <c r="K132" s="27">
        <f t="shared" si="12"/>
        <v>0</v>
      </c>
      <c r="L132" s="35">
        <f t="shared" si="13"/>
        <v>23333.31</v>
      </c>
      <c r="M132" s="32">
        <v>5</v>
      </c>
      <c r="N132" s="27">
        <f t="shared" si="14"/>
        <v>116666.55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v>1</v>
      </c>
      <c r="D133" s="45">
        <v>299875</v>
      </c>
      <c r="E133" s="31">
        <f t="shared" si="8"/>
        <v>299875</v>
      </c>
      <c r="F133" s="31">
        <f t="shared" si="9"/>
        <v>299875</v>
      </c>
      <c r="G133" s="32"/>
      <c r="H133" s="27"/>
      <c r="I133" s="32">
        <f t="shared" si="10"/>
        <v>0</v>
      </c>
      <c r="J133" s="33">
        <f t="shared" si="11"/>
        <v>1</v>
      </c>
      <c r="K133" s="27">
        <f t="shared" si="12"/>
        <v>299875</v>
      </c>
      <c r="L133" s="35">
        <f t="shared" si="13"/>
        <v>299875</v>
      </c>
      <c r="M133" s="32">
        <v>0</v>
      </c>
      <c r="N133" s="27">
        <f t="shared" si="14"/>
        <v>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v>61</v>
      </c>
      <c r="D134" s="45">
        <v>598158.82352941181</v>
      </c>
      <c r="E134" s="31">
        <f t="shared" si="8"/>
        <v>9805.8823529411766</v>
      </c>
      <c r="F134" s="31">
        <f t="shared" si="9"/>
        <v>9805.8823529411766</v>
      </c>
      <c r="G134" s="32"/>
      <c r="H134" s="27"/>
      <c r="I134" s="32">
        <f t="shared" si="10"/>
        <v>0</v>
      </c>
      <c r="J134" s="33">
        <f t="shared" si="11"/>
        <v>11</v>
      </c>
      <c r="K134" s="27">
        <f t="shared" si="12"/>
        <v>107864.70588235294</v>
      </c>
      <c r="L134" s="35">
        <f t="shared" si="13"/>
        <v>9805.8823529411766</v>
      </c>
      <c r="M134" s="32">
        <v>50</v>
      </c>
      <c r="N134" s="27">
        <f t="shared" si="14"/>
        <v>490294.11764705885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v>0</v>
      </c>
      <c r="D135" s="45">
        <v>0</v>
      </c>
      <c r="E135" s="31">
        <f t="shared" si="8"/>
        <v>0</v>
      </c>
      <c r="F135" s="31">
        <f t="shared" si="9"/>
        <v>0</v>
      </c>
      <c r="G135" s="32"/>
      <c r="H135" s="27"/>
      <c r="I135" s="32">
        <f t="shared" si="10"/>
        <v>0</v>
      </c>
      <c r="J135" s="33">
        <f t="shared" si="11"/>
        <v>0</v>
      </c>
      <c r="K135" s="27">
        <f t="shared" si="12"/>
        <v>0</v>
      </c>
      <c r="L135" s="35">
        <f t="shared" si="13"/>
        <v>0</v>
      </c>
      <c r="M135" s="32">
        <v>0</v>
      </c>
      <c r="N135" s="27">
        <f t="shared" si="14"/>
        <v>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v>5</v>
      </c>
      <c r="D136" s="45">
        <v>28750</v>
      </c>
      <c r="E136" s="31">
        <f t="shared" si="8"/>
        <v>5750</v>
      </c>
      <c r="F136" s="31">
        <f t="shared" si="9"/>
        <v>5750</v>
      </c>
      <c r="G136" s="32"/>
      <c r="H136" s="27"/>
      <c r="I136" s="32">
        <f t="shared" si="10"/>
        <v>0</v>
      </c>
      <c r="J136" s="33">
        <f t="shared" si="11"/>
        <v>0</v>
      </c>
      <c r="K136" s="27">
        <f t="shared" si="12"/>
        <v>0</v>
      </c>
      <c r="L136" s="35">
        <f t="shared" si="13"/>
        <v>5750</v>
      </c>
      <c r="M136" s="32">
        <v>5</v>
      </c>
      <c r="N136" s="27">
        <f t="shared" si="14"/>
        <v>28750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v>3</v>
      </c>
      <c r="D137" s="45">
        <v>17250</v>
      </c>
      <c r="E137" s="31">
        <f t="shared" si="8"/>
        <v>5750</v>
      </c>
      <c r="F137" s="31">
        <f t="shared" si="9"/>
        <v>5750</v>
      </c>
      <c r="G137" s="32"/>
      <c r="H137" s="27"/>
      <c r="I137" s="32">
        <f t="shared" si="10"/>
        <v>0</v>
      </c>
      <c r="J137" s="33">
        <f t="shared" si="11"/>
        <v>0</v>
      </c>
      <c r="K137" s="27">
        <f t="shared" si="12"/>
        <v>0</v>
      </c>
      <c r="L137" s="35">
        <f t="shared" si="13"/>
        <v>5750</v>
      </c>
      <c r="M137" s="32">
        <v>3</v>
      </c>
      <c r="N137" s="27">
        <f t="shared" si="14"/>
        <v>17250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v>0</v>
      </c>
      <c r="D138" s="45">
        <v>0</v>
      </c>
      <c r="E138" s="31">
        <f t="shared" si="8"/>
        <v>0</v>
      </c>
      <c r="F138" s="31">
        <f t="shared" si="9"/>
        <v>0</v>
      </c>
      <c r="G138" s="32"/>
      <c r="H138" s="27"/>
      <c r="I138" s="32">
        <f t="shared" si="10"/>
        <v>0</v>
      </c>
      <c r="J138" s="33">
        <f t="shared" si="11"/>
        <v>0</v>
      </c>
      <c r="K138" s="27">
        <f t="shared" si="12"/>
        <v>0</v>
      </c>
      <c r="L138" s="35">
        <f t="shared" si="13"/>
        <v>0</v>
      </c>
      <c r="M138" s="32">
        <v>0</v>
      </c>
      <c r="N138" s="27">
        <f t="shared" si="14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v>0</v>
      </c>
      <c r="D139" s="45">
        <v>0</v>
      </c>
      <c r="E139" s="31">
        <f t="shared" si="8"/>
        <v>0</v>
      </c>
      <c r="F139" s="31">
        <f t="shared" si="9"/>
        <v>0</v>
      </c>
      <c r="G139" s="32"/>
      <c r="H139" s="27"/>
      <c r="I139" s="32">
        <f t="shared" si="10"/>
        <v>0</v>
      </c>
      <c r="J139" s="33">
        <f t="shared" si="11"/>
        <v>0</v>
      </c>
      <c r="K139" s="27">
        <f t="shared" si="12"/>
        <v>0</v>
      </c>
      <c r="L139" s="35">
        <f t="shared" si="13"/>
        <v>0</v>
      </c>
      <c r="M139" s="32">
        <v>0</v>
      </c>
      <c r="N139" s="27">
        <f t="shared" si="14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v>15</v>
      </c>
      <c r="D140" s="45">
        <v>187500</v>
      </c>
      <c r="E140" s="31">
        <f t="shared" si="8"/>
        <v>12500</v>
      </c>
      <c r="F140" s="31">
        <f t="shared" si="9"/>
        <v>12500</v>
      </c>
      <c r="G140" s="32"/>
      <c r="H140" s="27"/>
      <c r="I140" s="32">
        <f t="shared" si="10"/>
        <v>0</v>
      </c>
      <c r="J140" s="33">
        <f t="shared" si="11"/>
        <v>6</v>
      </c>
      <c r="K140" s="27">
        <f t="shared" si="12"/>
        <v>75000</v>
      </c>
      <c r="L140" s="35">
        <f t="shared" si="13"/>
        <v>12500</v>
      </c>
      <c r="M140" s="32">
        <v>9</v>
      </c>
      <c r="N140" s="27">
        <f t="shared" si="14"/>
        <v>112500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v>10</v>
      </c>
      <c r="D141" s="45">
        <v>132852.59615384616</v>
      </c>
      <c r="E141" s="31">
        <f t="shared" si="8"/>
        <v>13285.259615384615</v>
      </c>
      <c r="F141" s="31">
        <f t="shared" si="9"/>
        <v>13285.259615384615</v>
      </c>
      <c r="G141" s="32"/>
      <c r="H141" s="27"/>
      <c r="I141" s="32">
        <f t="shared" si="10"/>
        <v>0</v>
      </c>
      <c r="J141" s="33">
        <f t="shared" si="11"/>
        <v>4</v>
      </c>
      <c r="K141" s="27">
        <f t="shared" si="12"/>
        <v>53141.038461538461</v>
      </c>
      <c r="L141" s="35">
        <f t="shared" si="13"/>
        <v>13285.259615384615</v>
      </c>
      <c r="M141" s="32">
        <v>6</v>
      </c>
      <c r="N141" s="27">
        <f t="shared" si="14"/>
        <v>79711.557692307688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v>2</v>
      </c>
      <c r="D142" s="45">
        <v>51666.8</v>
      </c>
      <c r="E142" s="31">
        <f t="shared" ref="E142:E205" si="15">IF(C142&gt;0,D142/C142,0)</f>
        <v>25833.4</v>
      </c>
      <c r="F142" s="31">
        <f t="shared" ref="F142:F205" si="16">IF(C142&gt;0,E142,I142)</f>
        <v>25833.4</v>
      </c>
      <c r="G142" s="32"/>
      <c r="H142" s="27"/>
      <c r="I142" s="32">
        <f t="shared" ref="I142:I205" si="17">IF(G142&gt;0,H142/G142,0)</f>
        <v>0</v>
      </c>
      <c r="J142" s="33">
        <f t="shared" ref="J142:J205" si="18">C142+G142-M142</f>
        <v>1</v>
      </c>
      <c r="K142" s="27">
        <f t="shared" ref="K142:K205" si="19">J142*L142</f>
        <v>25833.4</v>
      </c>
      <c r="L142" s="35">
        <f t="shared" ref="L142:L205" si="20">IF(G142&gt;0,(D142+H142)/(C142+G142),F142)</f>
        <v>25833.4</v>
      </c>
      <c r="M142" s="32">
        <v>1</v>
      </c>
      <c r="N142" s="27">
        <f t="shared" ref="N142:N205" si="21">M142*L142</f>
        <v>25833.4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v>1</v>
      </c>
      <c r="D143" s="45">
        <v>25833.4</v>
      </c>
      <c r="E143" s="31">
        <f t="shared" si="15"/>
        <v>25833.4</v>
      </c>
      <c r="F143" s="31">
        <f t="shared" si="16"/>
        <v>25833.4</v>
      </c>
      <c r="G143" s="32"/>
      <c r="H143" s="27"/>
      <c r="I143" s="32">
        <f t="shared" si="17"/>
        <v>0</v>
      </c>
      <c r="J143" s="33">
        <f t="shared" si="18"/>
        <v>0</v>
      </c>
      <c r="K143" s="27">
        <f t="shared" si="19"/>
        <v>0</v>
      </c>
      <c r="L143" s="35">
        <f t="shared" si="20"/>
        <v>25833.4</v>
      </c>
      <c r="M143" s="32">
        <v>1</v>
      </c>
      <c r="N143" s="27">
        <f t="shared" si="21"/>
        <v>25833.4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v>1</v>
      </c>
      <c r="D144" s="45">
        <v>25833.4</v>
      </c>
      <c r="E144" s="31">
        <f t="shared" si="15"/>
        <v>25833.4</v>
      </c>
      <c r="F144" s="31">
        <f t="shared" si="16"/>
        <v>25833.4</v>
      </c>
      <c r="G144" s="32"/>
      <c r="H144" s="27"/>
      <c r="I144" s="32">
        <f t="shared" si="17"/>
        <v>0</v>
      </c>
      <c r="J144" s="33">
        <f t="shared" si="18"/>
        <v>0</v>
      </c>
      <c r="K144" s="27">
        <f t="shared" si="19"/>
        <v>0</v>
      </c>
      <c r="L144" s="35">
        <f t="shared" si="20"/>
        <v>25833.4</v>
      </c>
      <c r="M144" s="32">
        <v>1</v>
      </c>
      <c r="N144" s="27">
        <f t="shared" si="21"/>
        <v>25833.4</v>
      </c>
      <c r="Q144" s="9"/>
    </row>
    <row r="145" spans="1:17" ht="15" customHeight="1" x14ac:dyDescent="0.25">
      <c r="A145" s="28">
        <v>134</v>
      </c>
      <c r="B145" s="29" t="s">
        <v>132</v>
      </c>
      <c r="C145" s="30">
        <v>0</v>
      </c>
      <c r="D145" s="45">
        <v>0</v>
      </c>
      <c r="E145" s="31">
        <f t="shared" si="15"/>
        <v>0</v>
      </c>
      <c r="F145" s="31">
        <f t="shared" si="16"/>
        <v>0</v>
      </c>
      <c r="G145" s="32"/>
      <c r="H145" s="27"/>
      <c r="I145" s="32">
        <f t="shared" si="17"/>
        <v>0</v>
      </c>
      <c r="J145" s="33">
        <f t="shared" si="18"/>
        <v>0</v>
      </c>
      <c r="K145" s="27">
        <f t="shared" si="19"/>
        <v>0</v>
      </c>
      <c r="L145" s="35">
        <f t="shared" si="20"/>
        <v>0</v>
      </c>
      <c r="M145" s="32">
        <v>0</v>
      </c>
      <c r="N145" s="27">
        <f t="shared" si="21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v>3</v>
      </c>
      <c r="D146" s="45">
        <v>27054</v>
      </c>
      <c r="E146" s="31">
        <f t="shared" si="15"/>
        <v>9018</v>
      </c>
      <c r="F146" s="31">
        <f t="shared" si="16"/>
        <v>9018</v>
      </c>
      <c r="G146" s="32">
        <v>12</v>
      </c>
      <c r="H146" s="27">
        <v>106900</v>
      </c>
      <c r="I146" s="32">
        <f t="shared" si="17"/>
        <v>8908.3333333333339</v>
      </c>
      <c r="J146" s="33">
        <f t="shared" si="18"/>
        <v>2</v>
      </c>
      <c r="K146" s="27">
        <f t="shared" si="19"/>
        <v>17860.533333333333</v>
      </c>
      <c r="L146" s="35">
        <f t="shared" si="20"/>
        <v>8930.2666666666664</v>
      </c>
      <c r="M146" s="32">
        <v>13</v>
      </c>
      <c r="N146" s="27">
        <f t="shared" si="21"/>
        <v>116093.46666666666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v>15</v>
      </c>
      <c r="D147" s="45">
        <v>135270</v>
      </c>
      <c r="E147" s="31">
        <f t="shared" si="15"/>
        <v>9018</v>
      </c>
      <c r="F147" s="31">
        <f t="shared" si="16"/>
        <v>9018</v>
      </c>
      <c r="G147" s="32"/>
      <c r="H147" s="27"/>
      <c r="I147" s="32">
        <f t="shared" si="17"/>
        <v>0</v>
      </c>
      <c r="J147" s="33">
        <f t="shared" si="18"/>
        <v>14</v>
      </c>
      <c r="K147" s="27">
        <f t="shared" si="19"/>
        <v>126252</v>
      </c>
      <c r="L147" s="35">
        <f t="shared" si="20"/>
        <v>9018</v>
      </c>
      <c r="M147" s="32">
        <v>1</v>
      </c>
      <c r="N147" s="27">
        <f t="shared" si="21"/>
        <v>9018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v>4</v>
      </c>
      <c r="D148" s="45">
        <v>342133.33333333331</v>
      </c>
      <c r="E148" s="31">
        <f t="shared" si="15"/>
        <v>85533.333333333328</v>
      </c>
      <c r="F148" s="31">
        <f t="shared" si="16"/>
        <v>85533.333333333328</v>
      </c>
      <c r="G148" s="32">
        <v>5</v>
      </c>
      <c r="H148" s="27">
        <v>430000</v>
      </c>
      <c r="I148" s="32">
        <f t="shared" si="17"/>
        <v>86000</v>
      </c>
      <c r="J148" s="33">
        <f t="shared" si="18"/>
        <v>3</v>
      </c>
      <c r="K148" s="27">
        <f t="shared" si="19"/>
        <v>257377.77777777775</v>
      </c>
      <c r="L148" s="35">
        <f t="shared" si="20"/>
        <v>85792.592592592584</v>
      </c>
      <c r="M148" s="32">
        <v>6</v>
      </c>
      <c r="N148" s="27">
        <f t="shared" si="21"/>
        <v>514755.5555555555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v>11</v>
      </c>
      <c r="D149" s="45">
        <v>825000</v>
      </c>
      <c r="E149" s="31">
        <f t="shared" si="15"/>
        <v>75000</v>
      </c>
      <c r="F149" s="31">
        <f t="shared" si="16"/>
        <v>75000</v>
      </c>
      <c r="G149" s="32"/>
      <c r="H149" s="27"/>
      <c r="I149" s="32">
        <f t="shared" si="17"/>
        <v>0</v>
      </c>
      <c r="J149" s="33">
        <f t="shared" si="18"/>
        <v>7</v>
      </c>
      <c r="K149" s="27">
        <f t="shared" si="19"/>
        <v>525000</v>
      </c>
      <c r="L149" s="35">
        <f t="shared" si="20"/>
        <v>75000</v>
      </c>
      <c r="M149" s="32">
        <v>4</v>
      </c>
      <c r="N149" s="27">
        <f t="shared" si="21"/>
        <v>300000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v>2</v>
      </c>
      <c r="D150" s="45">
        <v>24744</v>
      </c>
      <c r="E150" s="31">
        <f t="shared" si="15"/>
        <v>12372</v>
      </c>
      <c r="F150" s="31">
        <f t="shared" si="16"/>
        <v>12372</v>
      </c>
      <c r="G150" s="32"/>
      <c r="H150" s="27"/>
      <c r="I150" s="32">
        <f t="shared" si="17"/>
        <v>0</v>
      </c>
      <c r="J150" s="33">
        <f t="shared" si="18"/>
        <v>1</v>
      </c>
      <c r="K150" s="27">
        <f t="shared" si="19"/>
        <v>12372</v>
      </c>
      <c r="L150" s="35">
        <f t="shared" si="20"/>
        <v>12372</v>
      </c>
      <c r="M150" s="32">
        <v>1</v>
      </c>
      <c r="N150" s="27">
        <f t="shared" si="21"/>
        <v>12372</v>
      </c>
      <c r="Q150" s="9"/>
    </row>
    <row r="151" spans="1:17" ht="15" customHeight="1" x14ac:dyDescent="0.25">
      <c r="A151" s="28">
        <v>140</v>
      </c>
      <c r="B151" s="29" t="s">
        <v>138</v>
      </c>
      <c r="C151" s="30">
        <v>0</v>
      </c>
      <c r="D151" s="45">
        <v>0</v>
      </c>
      <c r="E151" s="31">
        <f t="shared" si="15"/>
        <v>0</v>
      </c>
      <c r="F151" s="31">
        <f t="shared" si="16"/>
        <v>0</v>
      </c>
      <c r="G151" s="32"/>
      <c r="H151" s="27"/>
      <c r="I151" s="32">
        <f t="shared" si="17"/>
        <v>0</v>
      </c>
      <c r="J151" s="33">
        <f t="shared" si="18"/>
        <v>0</v>
      </c>
      <c r="K151" s="27">
        <f t="shared" si="19"/>
        <v>0</v>
      </c>
      <c r="L151" s="35">
        <f t="shared" si="20"/>
        <v>0</v>
      </c>
      <c r="M151" s="32">
        <v>0</v>
      </c>
      <c r="N151" s="27">
        <f t="shared" si="21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v>25</v>
      </c>
      <c r="D152" s="45">
        <v>573809.52380952379</v>
      </c>
      <c r="E152" s="31">
        <f t="shared" si="15"/>
        <v>22952.38095238095</v>
      </c>
      <c r="F152" s="31">
        <f t="shared" si="16"/>
        <v>22952.38095238095</v>
      </c>
      <c r="G152" s="32"/>
      <c r="H152" s="27"/>
      <c r="I152" s="32">
        <f t="shared" si="17"/>
        <v>0</v>
      </c>
      <c r="J152" s="33">
        <f t="shared" si="18"/>
        <v>7</v>
      </c>
      <c r="K152" s="27">
        <f t="shared" si="19"/>
        <v>160666.66666666666</v>
      </c>
      <c r="L152" s="35">
        <f t="shared" si="20"/>
        <v>22952.38095238095</v>
      </c>
      <c r="M152" s="32">
        <v>18</v>
      </c>
      <c r="N152" s="27">
        <f t="shared" si="21"/>
        <v>413142.8571428571</v>
      </c>
      <c r="Q152" s="9"/>
    </row>
    <row r="153" spans="1:17" ht="15" customHeight="1" x14ac:dyDescent="0.25">
      <c r="A153" s="28">
        <v>142</v>
      </c>
      <c r="B153" s="29" t="s">
        <v>140</v>
      </c>
      <c r="C153" s="30">
        <v>18</v>
      </c>
      <c r="D153" s="45">
        <v>67320</v>
      </c>
      <c r="E153" s="31">
        <f t="shared" si="15"/>
        <v>3740</v>
      </c>
      <c r="F153" s="31">
        <f t="shared" si="16"/>
        <v>3740</v>
      </c>
      <c r="G153" s="32"/>
      <c r="H153" s="27"/>
      <c r="I153" s="32">
        <f t="shared" si="17"/>
        <v>0</v>
      </c>
      <c r="J153" s="33">
        <f t="shared" si="18"/>
        <v>2</v>
      </c>
      <c r="K153" s="27">
        <f t="shared" si="19"/>
        <v>7480</v>
      </c>
      <c r="L153" s="35">
        <f t="shared" si="20"/>
        <v>3740</v>
      </c>
      <c r="M153" s="32">
        <v>16</v>
      </c>
      <c r="N153" s="27">
        <f t="shared" si="21"/>
        <v>59840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v>5</v>
      </c>
      <c r="D154" s="45">
        <v>22916.739130434784</v>
      </c>
      <c r="E154" s="31">
        <f t="shared" si="15"/>
        <v>4583.347826086957</v>
      </c>
      <c r="F154" s="31">
        <f t="shared" si="16"/>
        <v>4583.347826086957</v>
      </c>
      <c r="G154" s="32">
        <v>57</v>
      </c>
      <c r="H154" s="27">
        <v>185000</v>
      </c>
      <c r="I154" s="32">
        <f t="shared" si="17"/>
        <v>3245.6140350877195</v>
      </c>
      <c r="J154" s="33">
        <f t="shared" si="18"/>
        <v>9</v>
      </c>
      <c r="K154" s="27">
        <f t="shared" si="19"/>
        <v>30181.46213183731</v>
      </c>
      <c r="L154" s="35">
        <f t="shared" si="20"/>
        <v>3353.4957924263676</v>
      </c>
      <c r="M154" s="32">
        <v>53</v>
      </c>
      <c r="N154" s="27">
        <f t="shared" si="21"/>
        <v>177735.27699859749</v>
      </c>
      <c r="Q154" s="9"/>
    </row>
    <row r="155" spans="1:17" ht="15" customHeight="1" x14ac:dyDescent="0.25">
      <c r="A155" s="28">
        <v>144</v>
      </c>
      <c r="B155" s="29" t="s">
        <v>142</v>
      </c>
      <c r="C155" s="30">
        <v>14</v>
      </c>
      <c r="D155" s="45">
        <v>82133.333333333343</v>
      </c>
      <c r="E155" s="31">
        <f t="shared" si="15"/>
        <v>5866.666666666667</v>
      </c>
      <c r="F155" s="31">
        <f t="shared" si="16"/>
        <v>5866.666666666667</v>
      </c>
      <c r="G155" s="32"/>
      <c r="H155" s="27"/>
      <c r="I155" s="32">
        <f t="shared" si="17"/>
        <v>0</v>
      </c>
      <c r="J155" s="33">
        <f t="shared" si="18"/>
        <v>6</v>
      </c>
      <c r="K155" s="27">
        <f t="shared" si="19"/>
        <v>35200</v>
      </c>
      <c r="L155" s="35">
        <f t="shared" si="20"/>
        <v>5866.666666666667</v>
      </c>
      <c r="M155" s="32">
        <v>8</v>
      </c>
      <c r="N155" s="27">
        <f t="shared" si="21"/>
        <v>46933.333333333336</v>
      </c>
      <c r="Q155" s="9"/>
    </row>
    <row r="156" spans="1:17" ht="15" customHeight="1" x14ac:dyDescent="0.25">
      <c r="A156" s="28">
        <v>145</v>
      </c>
      <c r="B156" s="29" t="s">
        <v>143</v>
      </c>
      <c r="C156" s="30">
        <v>38</v>
      </c>
      <c r="D156" s="45">
        <v>135280</v>
      </c>
      <c r="E156" s="31">
        <f t="shared" si="15"/>
        <v>3560</v>
      </c>
      <c r="F156" s="31">
        <f t="shared" si="16"/>
        <v>3560</v>
      </c>
      <c r="G156" s="32"/>
      <c r="H156" s="27"/>
      <c r="I156" s="32">
        <f t="shared" si="17"/>
        <v>0</v>
      </c>
      <c r="J156" s="33">
        <f t="shared" si="18"/>
        <v>1</v>
      </c>
      <c r="K156" s="27">
        <f t="shared" si="19"/>
        <v>3560</v>
      </c>
      <c r="L156" s="35">
        <f t="shared" si="20"/>
        <v>3560</v>
      </c>
      <c r="M156" s="32">
        <v>37</v>
      </c>
      <c r="N156" s="27">
        <f t="shared" si="21"/>
        <v>131720</v>
      </c>
      <c r="Q156" s="9"/>
    </row>
    <row r="157" spans="1:17" ht="15" customHeight="1" x14ac:dyDescent="0.25">
      <c r="A157" s="28">
        <v>146</v>
      </c>
      <c r="B157" s="29" t="s">
        <v>144</v>
      </c>
      <c r="C157" s="30">
        <v>13</v>
      </c>
      <c r="D157" s="45">
        <v>268775</v>
      </c>
      <c r="E157" s="31">
        <f t="shared" si="15"/>
        <v>20675</v>
      </c>
      <c r="F157" s="31">
        <f t="shared" si="16"/>
        <v>20675</v>
      </c>
      <c r="G157" s="32"/>
      <c r="H157" s="27"/>
      <c r="I157" s="32">
        <f t="shared" si="17"/>
        <v>0</v>
      </c>
      <c r="J157" s="33">
        <f t="shared" si="18"/>
        <v>5</v>
      </c>
      <c r="K157" s="27">
        <f t="shared" si="19"/>
        <v>103375</v>
      </c>
      <c r="L157" s="35">
        <f t="shared" si="20"/>
        <v>20675</v>
      </c>
      <c r="M157" s="32">
        <v>8</v>
      </c>
      <c r="N157" s="27">
        <f t="shared" si="21"/>
        <v>165400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v>42</v>
      </c>
      <c r="D158" s="45">
        <v>206139.78</v>
      </c>
      <c r="E158" s="31">
        <f t="shared" si="15"/>
        <v>4908.09</v>
      </c>
      <c r="F158" s="31">
        <f t="shared" si="16"/>
        <v>4908.09</v>
      </c>
      <c r="G158" s="32"/>
      <c r="H158" s="27"/>
      <c r="I158" s="32">
        <f t="shared" si="17"/>
        <v>0</v>
      </c>
      <c r="J158" s="33">
        <f t="shared" si="18"/>
        <v>-5</v>
      </c>
      <c r="K158" s="27">
        <f t="shared" si="19"/>
        <v>-24540.45</v>
      </c>
      <c r="L158" s="35">
        <f t="shared" si="20"/>
        <v>4908.09</v>
      </c>
      <c r="M158" s="32">
        <v>47</v>
      </c>
      <c r="N158" s="27">
        <f t="shared" si="21"/>
        <v>230680.23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v>16</v>
      </c>
      <c r="D159" s="45">
        <v>86958.222222222219</v>
      </c>
      <c r="E159" s="31">
        <f t="shared" si="15"/>
        <v>5434.8888888888887</v>
      </c>
      <c r="F159" s="31">
        <f t="shared" si="16"/>
        <v>5434.8888888888887</v>
      </c>
      <c r="G159" s="32"/>
      <c r="H159" s="27"/>
      <c r="I159" s="32">
        <f t="shared" si="17"/>
        <v>0</v>
      </c>
      <c r="J159" s="33">
        <f t="shared" si="18"/>
        <v>4</v>
      </c>
      <c r="K159" s="27">
        <f t="shared" si="19"/>
        <v>21739.555555555555</v>
      </c>
      <c r="L159" s="35">
        <f t="shared" si="20"/>
        <v>5434.8888888888887</v>
      </c>
      <c r="M159" s="32">
        <v>12</v>
      </c>
      <c r="N159" s="27">
        <f t="shared" si="21"/>
        <v>65218.666666666664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v>0</v>
      </c>
      <c r="D160" s="45">
        <v>0</v>
      </c>
      <c r="E160" s="31">
        <f t="shared" si="15"/>
        <v>0</v>
      </c>
      <c r="F160" s="31">
        <f t="shared" si="16"/>
        <v>0</v>
      </c>
      <c r="G160" s="32"/>
      <c r="H160" s="27"/>
      <c r="I160" s="32">
        <f t="shared" si="17"/>
        <v>0</v>
      </c>
      <c r="J160" s="33">
        <f t="shared" si="18"/>
        <v>-2</v>
      </c>
      <c r="K160" s="27">
        <f t="shared" si="19"/>
        <v>0</v>
      </c>
      <c r="L160" s="35">
        <f t="shared" si="20"/>
        <v>0</v>
      </c>
      <c r="M160" s="32">
        <v>2</v>
      </c>
      <c r="N160" s="27">
        <f t="shared" si="21"/>
        <v>0</v>
      </c>
      <c r="P160" s="64"/>
      <c r="Q160" s="9"/>
    </row>
    <row r="161" spans="1:17" ht="15" customHeight="1" x14ac:dyDescent="0.25">
      <c r="A161" s="28">
        <v>150</v>
      </c>
      <c r="B161" s="29" t="s">
        <v>148</v>
      </c>
      <c r="C161" s="30">
        <v>7</v>
      </c>
      <c r="D161" s="45">
        <v>17819.444444444445</v>
      </c>
      <c r="E161" s="31">
        <f t="shared" si="15"/>
        <v>2545.6349206349209</v>
      </c>
      <c r="F161" s="31">
        <f t="shared" si="16"/>
        <v>2545.6349206349209</v>
      </c>
      <c r="G161" s="32"/>
      <c r="H161" s="27"/>
      <c r="I161" s="32">
        <f t="shared" si="17"/>
        <v>0</v>
      </c>
      <c r="J161" s="33">
        <f t="shared" si="18"/>
        <v>2</v>
      </c>
      <c r="K161" s="27">
        <f t="shared" si="19"/>
        <v>5091.2698412698419</v>
      </c>
      <c r="L161" s="35">
        <f t="shared" si="20"/>
        <v>2545.6349206349209</v>
      </c>
      <c r="M161" s="32">
        <v>5</v>
      </c>
      <c r="N161" s="27">
        <f t="shared" si="21"/>
        <v>12728.174603174604</v>
      </c>
      <c r="Q161" s="9"/>
    </row>
    <row r="162" spans="1:17" ht="15" customHeight="1" x14ac:dyDescent="0.25">
      <c r="A162" s="28">
        <v>151</v>
      </c>
      <c r="B162" s="29" t="s">
        <v>149</v>
      </c>
      <c r="C162" s="30">
        <v>1</v>
      </c>
      <c r="D162" s="45">
        <v>13500</v>
      </c>
      <c r="E162" s="31">
        <f t="shared" si="15"/>
        <v>13500</v>
      </c>
      <c r="F162" s="31">
        <f t="shared" si="16"/>
        <v>13500</v>
      </c>
      <c r="G162" s="32"/>
      <c r="H162" s="27"/>
      <c r="I162" s="32">
        <f t="shared" si="17"/>
        <v>0</v>
      </c>
      <c r="J162" s="33">
        <f t="shared" si="18"/>
        <v>1</v>
      </c>
      <c r="K162" s="27">
        <f t="shared" si="19"/>
        <v>13500</v>
      </c>
      <c r="L162" s="35">
        <f t="shared" si="20"/>
        <v>13500</v>
      </c>
      <c r="M162" s="32">
        <v>0</v>
      </c>
      <c r="N162" s="27">
        <f t="shared" si="21"/>
        <v>0</v>
      </c>
      <c r="Q162" s="9"/>
    </row>
    <row r="163" spans="1:17" ht="15" customHeight="1" x14ac:dyDescent="0.25">
      <c r="A163" s="28">
        <v>152</v>
      </c>
      <c r="B163" s="29" t="s">
        <v>150</v>
      </c>
      <c r="C163" s="30">
        <v>0</v>
      </c>
      <c r="D163" s="45">
        <v>0</v>
      </c>
      <c r="E163" s="31">
        <f t="shared" si="15"/>
        <v>0</v>
      </c>
      <c r="F163" s="31">
        <f t="shared" si="16"/>
        <v>0</v>
      </c>
      <c r="G163" s="32"/>
      <c r="H163" s="27"/>
      <c r="I163" s="32">
        <f t="shared" si="17"/>
        <v>0</v>
      </c>
      <c r="J163" s="33">
        <f t="shared" si="18"/>
        <v>0</v>
      </c>
      <c r="K163" s="27">
        <f t="shared" si="19"/>
        <v>0</v>
      </c>
      <c r="L163" s="35">
        <f t="shared" si="20"/>
        <v>0</v>
      </c>
      <c r="M163" s="32">
        <v>0</v>
      </c>
      <c r="N163" s="27">
        <f t="shared" si="21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v>5</v>
      </c>
      <c r="D164" s="45">
        <v>62500</v>
      </c>
      <c r="E164" s="31">
        <f t="shared" si="15"/>
        <v>12500</v>
      </c>
      <c r="F164" s="31">
        <f t="shared" si="16"/>
        <v>12500</v>
      </c>
      <c r="G164" s="32">
        <v>12</v>
      </c>
      <c r="H164" s="27">
        <v>150000</v>
      </c>
      <c r="I164" s="32">
        <f t="shared" si="17"/>
        <v>12500</v>
      </c>
      <c r="J164" s="33">
        <f t="shared" si="18"/>
        <v>2</v>
      </c>
      <c r="K164" s="27">
        <f t="shared" si="19"/>
        <v>25000</v>
      </c>
      <c r="L164" s="35">
        <f t="shared" si="20"/>
        <v>12500</v>
      </c>
      <c r="M164" s="32">
        <v>15</v>
      </c>
      <c r="N164" s="27">
        <f t="shared" si="21"/>
        <v>187500</v>
      </c>
      <c r="Q164" s="9"/>
    </row>
    <row r="165" spans="1:17" ht="15" customHeight="1" x14ac:dyDescent="0.25">
      <c r="A165" s="28">
        <v>154</v>
      </c>
      <c r="B165" s="29" t="s">
        <v>152</v>
      </c>
      <c r="C165" s="30">
        <v>32</v>
      </c>
      <c r="D165" s="45">
        <v>48960</v>
      </c>
      <c r="E165" s="31">
        <f t="shared" si="15"/>
        <v>1530</v>
      </c>
      <c r="F165" s="31">
        <f t="shared" si="16"/>
        <v>1530</v>
      </c>
      <c r="G165" s="32"/>
      <c r="H165" s="27"/>
      <c r="I165" s="32">
        <f t="shared" si="17"/>
        <v>0</v>
      </c>
      <c r="J165" s="33">
        <f t="shared" si="18"/>
        <v>2</v>
      </c>
      <c r="K165" s="27">
        <f t="shared" si="19"/>
        <v>3060</v>
      </c>
      <c r="L165" s="35">
        <f t="shared" si="20"/>
        <v>1530</v>
      </c>
      <c r="M165" s="32">
        <v>30</v>
      </c>
      <c r="N165" s="27">
        <f t="shared" si="21"/>
        <v>45900</v>
      </c>
      <c r="Q165" s="9"/>
    </row>
    <row r="166" spans="1:17" ht="15" customHeight="1" x14ac:dyDescent="0.25">
      <c r="A166" s="28">
        <v>155</v>
      </c>
      <c r="B166" s="29" t="s">
        <v>153</v>
      </c>
      <c r="C166" s="30">
        <v>30</v>
      </c>
      <c r="D166" s="45">
        <v>45900</v>
      </c>
      <c r="E166" s="31">
        <f t="shared" si="15"/>
        <v>1530</v>
      </c>
      <c r="F166" s="31">
        <f t="shared" si="16"/>
        <v>1530</v>
      </c>
      <c r="G166" s="32"/>
      <c r="H166" s="27"/>
      <c r="I166" s="32">
        <f t="shared" si="17"/>
        <v>0</v>
      </c>
      <c r="J166" s="33">
        <f t="shared" si="18"/>
        <v>0</v>
      </c>
      <c r="K166" s="27">
        <f t="shared" si="19"/>
        <v>0</v>
      </c>
      <c r="L166" s="35">
        <f t="shared" si="20"/>
        <v>1530</v>
      </c>
      <c r="M166" s="32">
        <v>30</v>
      </c>
      <c r="N166" s="27">
        <f t="shared" si="21"/>
        <v>45900</v>
      </c>
      <c r="Q166" s="9"/>
    </row>
    <row r="167" spans="1:17" ht="15" customHeight="1" x14ac:dyDescent="0.25">
      <c r="A167" s="28">
        <v>156</v>
      </c>
      <c r="B167" s="29" t="s">
        <v>154</v>
      </c>
      <c r="C167" s="30">
        <v>0</v>
      </c>
      <c r="D167" s="45">
        <v>0</v>
      </c>
      <c r="E167" s="31">
        <f t="shared" si="15"/>
        <v>0</v>
      </c>
      <c r="F167" s="31">
        <f t="shared" si="16"/>
        <v>0</v>
      </c>
      <c r="G167" s="32"/>
      <c r="H167" s="27"/>
      <c r="I167" s="32">
        <f t="shared" si="17"/>
        <v>0</v>
      </c>
      <c r="J167" s="33">
        <f t="shared" si="18"/>
        <v>0</v>
      </c>
      <c r="K167" s="27">
        <f t="shared" si="19"/>
        <v>0</v>
      </c>
      <c r="L167" s="35">
        <f t="shared" si="20"/>
        <v>0</v>
      </c>
      <c r="M167" s="32">
        <v>0</v>
      </c>
      <c r="N167" s="27">
        <f t="shared" si="21"/>
        <v>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v>2</v>
      </c>
      <c r="D168" s="45">
        <v>52000</v>
      </c>
      <c r="E168" s="31">
        <f t="shared" si="15"/>
        <v>26000</v>
      </c>
      <c r="F168" s="31">
        <f t="shared" si="16"/>
        <v>26000</v>
      </c>
      <c r="G168" s="32"/>
      <c r="H168" s="27"/>
      <c r="I168" s="32">
        <f t="shared" si="17"/>
        <v>0</v>
      </c>
      <c r="J168" s="33">
        <f t="shared" si="18"/>
        <v>0</v>
      </c>
      <c r="K168" s="27">
        <f t="shared" si="19"/>
        <v>0</v>
      </c>
      <c r="L168" s="35">
        <f t="shared" si="20"/>
        <v>26000</v>
      </c>
      <c r="M168" s="32">
        <v>2</v>
      </c>
      <c r="N168" s="27">
        <f t="shared" si="21"/>
        <v>52000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v>3</v>
      </c>
      <c r="D169" s="45">
        <v>78000</v>
      </c>
      <c r="E169" s="31">
        <f t="shared" si="15"/>
        <v>26000</v>
      </c>
      <c r="F169" s="31">
        <f t="shared" si="16"/>
        <v>26000</v>
      </c>
      <c r="G169" s="32"/>
      <c r="H169" s="27"/>
      <c r="I169" s="32">
        <f t="shared" si="17"/>
        <v>0</v>
      </c>
      <c r="J169" s="33">
        <f t="shared" si="18"/>
        <v>0</v>
      </c>
      <c r="K169" s="27">
        <f t="shared" si="19"/>
        <v>0</v>
      </c>
      <c r="L169" s="35">
        <f t="shared" si="20"/>
        <v>26000</v>
      </c>
      <c r="M169" s="32">
        <v>3</v>
      </c>
      <c r="N169" s="27">
        <f t="shared" si="21"/>
        <v>78000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v>5</v>
      </c>
      <c r="D170" s="45">
        <v>130000</v>
      </c>
      <c r="E170" s="31">
        <f t="shared" si="15"/>
        <v>26000</v>
      </c>
      <c r="F170" s="31">
        <f t="shared" si="16"/>
        <v>26000</v>
      </c>
      <c r="G170" s="32"/>
      <c r="H170" s="27"/>
      <c r="I170" s="32">
        <f t="shared" si="17"/>
        <v>0</v>
      </c>
      <c r="J170" s="33">
        <f t="shared" si="18"/>
        <v>1</v>
      </c>
      <c r="K170" s="27">
        <f t="shared" si="19"/>
        <v>26000</v>
      </c>
      <c r="L170" s="35">
        <f t="shared" si="20"/>
        <v>26000</v>
      </c>
      <c r="M170" s="32">
        <v>4</v>
      </c>
      <c r="N170" s="27">
        <f t="shared" si="21"/>
        <v>104000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v>0</v>
      </c>
      <c r="D171" s="45">
        <v>0</v>
      </c>
      <c r="E171" s="31">
        <f t="shared" si="15"/>
        <v>0</v>
      </c>
      <c r="F171" s="31">
        <f t="shared" si="16"/>
        <v>0</v>
      </c>
      <c r="G171" s="32"/>
      <c r="H171" s="27"/>
      <c r="I171" s="32">
        <f t="shared" si="17"/>
        <v>0</v>
      </c>
      <c r="J171" s="33">
        <f t="shared" si="18"/>
        <v>0</v>
      </c>
      <c r="K171" s="27">
        <f t="shared" si="19"/>
        <v>0</v>
      </c>
      <c r="L171" s="35">
        <f t="shared" si="20"/>
        <v>0</v>
      </c>
      <c r="M171" s="32">
        <v>0</v>
      </c>
      <c r="N171" s="27">
        <f t="shared" si="21"/>
        <v>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v>0</v>
      </c>
      <c r="D172" s="45">
        <v>0</v>
      </c>
      <c r="E172" s="31">
        <f t="shared" si="15"/>
        <v>0</v>
      </c>
      <c r="F172" s="31">
        <f t="shared" si="16"/>
        <v>0</v>
      </c>
      <c r="G172" s="32"/>
      <c r="H172" s="27"/>
      <c r="I172" s="32">
        <f t="shared" si="17"/>
        <v>0</v>
      </c>
      <c r="J172" s="33">
        <f t="shared" si="18"/>
        <v>0</v>
      </c>
      <c r="K172" s="27">
        <f t="shared" si="19"/>
        <v>0</v>
      </c>
      <c r="L172" s="35">
        <f t="shared" si="20"/>
        <v>0</v>
      </c>
      <c r="M172" s="32">
        <v>0</v>
      </c>
      <c r="N172" s="27">
        <f t="shared" si="21"/>
        <v>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v>12</v>
      </c>
      <c r="D173" s="45">
        <v>152040.07272727272</v>
      </c>
      <c r="E173" s="31">
        <f t="shared" si="15"/>
        <v>12670.00606060606</v>
      </c>
      <c r="F173" s="31">
        <f t="shared" si="16"/>
        <v>12670.00606060606</v>
      </c>
      <c r="G173" s="32"/>
      <c r="H173" s="27"/>
      <c r="I173" s="32">
        <f t="shared" si="17"/>
        <v>0</v>
      </c>
      <c r="J173" s="33">
        <f t="shared" si="18"/>
        <v>3</v>
      </c>
      <c r="K173" s="27">
        <f t="shared" si="19"/>
        <v>38010.018181818181</v>
      </c>
      <c r="L173" s="35">
        <f t="shared" si="20"/>
        <v>12670.00606060606</v>
      </c>
      <c r="M173" s="32">
        <v>9</v>
      </c>
      <c r="N173" s="27">
        <f t="shared" si="21"/>
        <v>114030.05454545454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v>2</v>
      </c>
      <c r="D174" s="45">
        <v>41116.660000000003</v>
      </c>
      <c r="E174" s="31">
        <f t="shared" si="15"/>
        <v>20558.330000000002</v>
      </c>
      <c r="F174" s="31">
        <f t="shared" si="16"/>
        <v>20558.330000000002</v>
      </c>
      <c r="G174" s="32"/>
      <c r="H174" s="27"/>
      <c r="I174" s="32">
        <f t="shared" si="17"/>
        <v>0</v>
      </c>
      <c r="J174" s="33">
        <f t="shared" si="18"/>
        <v>2</v>
      </c>
      <c r="K174" s="27">
        <f t="shared" si="19"/>
        <v>41116.660000000003</v>
      </c>
      <c r="L174" s="35">
        <f t="shared" si="20"/>
        <v>20558.330000000002</v>
      </c>
      <c r="M174" s="32">
        <v>0</v>
      </c>
      <c r="N174" s="27">
        <f t="shared" si="21"/>
        <v>0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v>1</v>
      </c>
      <c r="D175" s="45">
        <v>20558.330000000002</v>
      </c>
      <c r="E175" s="31">
        <f t="shared" si="15"/>
        <v>20558.330000000002</v>
      </c>
      <c r="F175" s="31">
        <f t="shared" si="16"/>
        <v>20558.330000000002</v>
      </c>
      <c r="G175" s="32"/>
      <c r="H175" s="27"/>
      <c r="I175" s="32">
        <f t="shared" si="17"/>
        <v>0</v>
      </c>
      <c r="J175" s="33">
        <f t="shared" si="18"/>
        <v>1</v>
      </c>
      <c r="K175" s="27">
        <f t="shared" si="19"/>
        <v>20558.330000000002</v>
      </c>
      <c r="L175" s="35">
        <f t="shared" si="20"/>
        <v>20558.330000000002</v>
      </c>
      <c r="M175" s="32">
        <v>0</v>
      </c>
      <c r="N175" s="27">
        <f t="shared" si="21"/>
        <v>0</v>
      </c>
      <c r="Q175" s="9"/>
    </row>
    <row r="176" spans="1:17" ht="15" customHeight="1" x14ac:dyDescent="0.25">
      <c r="A176" s="28">
        <v>165</v>
      </c>
      <c r="B176" s="29" t="s">
        <v>163</v>
      </c>
      <c r="C176" s="30">
        <v>4</v>
      </c>
      <c r="D176" s="45">
        <v>28000</v>
      </c>
      <c r="E176" s="31">
        <f t="shared" si="15"/>
        <v>7000</v>
      </c>
      <c r="F176" s="31">
        <f t="shared" si="16"/>
        <v>7000</v>
      </c>
      <c r="G176" s="32"/>
      <c r="H176" s="27"/>
      <c r="I176" s="32">
        <f t="shared" si="17"/>
        <v>0</v>
      </c>
      <c r="J176" s="33">
        <f t="shared" si="18"/>
        <v>0</v>
      </c>
      <c r="K176" s="27">
        <f t="shared" si="19"/>
        <v>0</v>
      </c>
      <c r="L176" s="35">
        <f t="shared" si="20"/>
        <v>7000</v>
      </c>
      <c r="M176" s="32">
        <v>4</v>
      </c>
      <c r="N176" s="27">
        <f t="shared" si="21"/>
        <v>28000</v>
      </c>
      <c r="Q176" s="9"/>
    </row>
    <row r="177" spans="1:17" ht="15" customHeight="1" x14ac:dyDescent="0.25">
      <c r="A177" s="28">
        <v>166</v>
      </c>
      <c r="B177" s="29" t="s">
        <v>164</v>
      </c>
      <c r="C177" s="30">
        <v>0</v>
      </c>
      <c r="D177" s="45">
        <v>0</v>
      </c>
      <c r="E177" s="31">
        <f t="shared" si="15"/>
        <v>0</v>
      </c>
      <c r="F177" s="31">
        <f t="shared" si="16"/>
        <v>0</v>
      </c>
      <c r="G177" s="32"/>
      <c r="H177" s="27"/>
      <c r="I177" s="32">
        <f t="shared" si="17"/>
        <v>0</v>
      </c>
      <c r="J177" s="33">
        <f t="shared" si="18"/>
        <v>0</v>
      </c>
      <c r="K177" s="27">
        <f t="shared" si="19"/>
        <v>0</v>
      </c>
      <c r="L177" s="35">
        <f t="shared" si="20"/>
        <v>0</v>
      </c>
      <c r="M177" s="32">
        <v>0</v>
      </c>
      <c r="N177" s="27">
        <f t="shared" si="21"/>
        <v>0</v>
      </c>
      <c r="Q177" s="9"/>
    </row>
    <row r="178" spans="1:17" ht="15" customHeight="1" x14ac:dyDescent="0.25">
      <c r="A178" s="28">
        <v>167</v>
      </c>
      <c r="B178" s="29" t="s">
        <v>164</v>
      </c>
      <c r="C178" s="30">
        <v>0</v>
      </c>
      <c r="D178" s="45">
        <v>0</v>
      </c>
      <c r="E178" s="31">
        <f t="shared" si="15"/>
        <v>0</v>
      </c>
      <c r="F178" s="31">
        <f t="shared" si="16"/>
        <v>0</v>
      </c>
      <c r="G178" s="32"/>
      <c r="H178" s="27"/>
      <c r="I178" s="32">
        <f t="shared" si="17"/>
        <v>0</v>
      </c>
      <c r="J178" s="33">
        <f t="shared" si="18"/>
        <v>0</v>
      </c>
      <c r="K178" s="27">
        <f t="shared" si="19"/>
        <v>0</v>
      </c>
      <c r="L178" s="35">
        <f t="shared" si="20"/>
        <v>0</v>
      </c>
      <c r="M178" s="32">
        <v>0</v>
      </c>
      <c r="N178" s="27">
        <f t="shared" si="21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>
        <v>23</v>
      </c>
      <c r="D179" s="45">
        <v>63250</v>
      </c>
      <c r="E179" s="31">
        <f t="shared" si="15"/>
        <v>2750</v>
      </c>
      <c r="F179" s="31">
        <f t="shared" si="16"/>
        <v>2750</v>
      </c>
      <c r="G179" s="32"/>
      <c r="H179" s="27"/>
      <c r="I179" s="32">
        <f t="shared" si="17"/>
        <v>0</v>
      </c>
      <c r="J179" s="33">
        <f t="shared" si="18"/>
        <v>6</v>
      </c>
      <c r="K179" s="27">
        <f t="shared" si="19"/>
        <v>16500</v>
      </c>
      <c r="L179" s="35">
        <f t="shared" si="20"/>
        <v>2750</v>
      </c>
      <c r="M179" s="32">
        <v>17</v>
      </c>
      <c r="N179" s="27">
        <f t="shared" si="21"/>
        <v>46750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v>9</v>
      </c>
      <c r="D180" s="45">
        <v>130836.02937576501</v>
      </c>
      <c r="E180" s="31">
        <f t="shared" si="15"/>
        <v>14537.336597307223</v>
      </c>
      <c r="F180" s="31">
        <f t="shared" si="16"/>
        <v>14537.336597307223</v>
      </c>
      <c r="G180" s="32">
        <v>12</v>
      </c>
      <c r="H180" s="27">
        <v>180000</v>
      </c>
      <c r="I180" s="32">
        <f t="shared" si="17"/>
        <v>15000</v>
      </c>
      <c r="J180" s="33">
        <f t="shared" si="18"/>
        <v>12</v>
      </c>
      <c r="K180" s="27">
        <f t="shared" si="19"/>
        <v>177620.58821472287</v>
      </c>
      <c r="L180" s="35">
        <f t="shared" si="20"/>
        <v>14801.715684560239</v>
      </c>
      <c r="M180" s="32">
        <v>9</v>
      </c>
      <c r="N180" s="27">
        <f t="shared" si="21"/>
        <v>133215.44116104214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v>0</v>
      </c>
      <c r="D181" s="45">
        <v>0</v>
      </c>
      <c r="E181" s="31">
        <f t="shared" si="15"/>
        <v>0</v>
      </c>
      <c r="F181" s="31">
        <f t="shared" si="16"/>
        <v>0</v>
      </c>
      <c r="G181" s="32"/>
      <c r="H181" s="27"/>
      <c r="I181" s="32">
        <f t="shared" si="17"/>
        <v>0</v>
      </c>
      <c r="J181" s="33">
        <f t="shared" si="18"/>
        <v>0</v>
      </c>
      <c r="K181" s="27">
        <f t="shared" si="19"/>
        <v>0</v>
      </c>
      <c r="L181" s="35">
        <f t="shared" si="20"/>
        <v>0</v>
      </c>
      <c r="M181" s="32">
        <v>0</v>
      </c>
      <c r="N181" s="27">
        <f t="shared" si="21"/>
        <v>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v>12</v>
      </c>
      <c r="D182" s="45">
        <v>200000</v>
      </c>
      <c r="E182" s="31">
        <f t="shared" si="15"/>
        <v>16666.666666666668</v>
      </c>
      <c r="F182" s="31">
        <f t="shared" si="16"/>
        <v>16666.666666666668</v>
      </c>
      <c r="G182" s="32"/>
      <c r="H182" s="27"/>
      <c r="I182" s="32">
        <f t="shared" si="17"/>
        <v>0</v>
      </c>
      <c r="J182" s="33">
        <f t="shared" si="18"/>
        <v>1</v>
      </c>
      <c r="K182" s="27">
        <f t="shared" si="19"/>
        <v>16666.666666666668</v>
      </c>
      <c r="L182" s="35">
        <f t="shared" si="20"/>
        <v>16666.666666666668</v>
      </c>
      <c r="M182" s="32">
        <v>11</v>
      </c>
      <c r="N182" s="27">
        <f t="shared" si="21"/>
        <v>183333.33333333334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v>66</v>
      </c>
      <c r="D183" s="45">
        <v>57291.666666666664</v>
      </c>
      <c r="E183" s="31">
        <f t="shared" si="15"/>
        <v>868.05555555555554</v>
      </c>
      <c r="F183" s="31">
        <f t="shared" si="16"/>
        <v>868.05555555555554</v>
      </c>
      <c r="G183" s="32"/>
      <c r="H183" s="27"/>
      <c r="I183" s="32">
        <f t="shared" si="17"/>
        <v>0</v>
      </c>
      <c r="J183" s="33">
        <f t="shared" si="18"/>
        <v>48</v>
      </c>
      <c r="K183" s="27">
        <f t="shared" si="19"/>
        <v>41666.666666666664</v>
      </c>
      <c r="L183" s="35">
        <f t="shared" si="20"/>
        <v>868.05555555555554</v>
      </c>
      <c r="M183" s="32">
        <v>18</v>
      </c>
      <c r="N183" s="27">
        <f t="shared" si="21"/>
        <v>15625</v>
      </c>
      <c r="Q183" s="9"/>
    </row>
    <row r="184" spans="1:17" ht="15" customHeight="1" x14ac:dyDescent="0.25">
      <c r="A184" s="28">
        <v>173</v>
      </c>
      <c r="B184" s="29" t="s">
        <v>170</v>
      </c>
      <c r="C184" s="30">
        <v>0</v>
      </c>
      <c r="D184" s="45">
        <v>0</v>
      </c>
      <c r="E184" s="31">
        <f t="shared" si="15"/>
        <v>0</v>
      </c>
      <c r="F184" s="31">
        <f t="shared" si="16"/>
        <v>0</v>
      </c>
      <c r="G184" s="32"/>
      <c r="H184" s="27"/>
      <c r="I184" s="32">
        <f t="shared" si="17"/>
        <v>0</v>
      </c>
      <c r="J184" s="33">
        <f t="shared" si="18"/>
        <v>0</v>
      </c>
      <c r="K184" s="27">
        <f t="shared" si="19"/>
        <v>0</v>
      </c>
      <c r="L184" s="35">
        <f t="shared" si="20"/>
        <v>0</v>
      </c>
      <c r="M184" s="32">
        <v>0</v>
      </c>
      <c r="N184" s="27">
        <f t="shared" si="21"/>
        <v>0</v>
      </c>
      <c r="Q184" s="9"/>
    </row>
    <row r="185" spans="1:17" ht="15" customHeight="1" x14ac:dyDescent="0.25">
      <c r="A185" s="28">
        <v>174</v>
      </c>
      <c r="B185" s="29" t="s">
        <v>171</v>
      </c>
      <c r="C185" s="30">
        <v>0</v>
      </c>
      <c r="D185" s="45">
        <v>0</v>
      </c>
      <c r="E185" s="31">
        <f t="shared" si="15"/>
        <v>0</v>
      </c>
      <c r="F185" s="31">
        <f t="shared" si="16"/>
        <v>3250</v>
      </c>
      <c r="G185" s="32">
        <v>48</v>
      </c>
      <c r="H185" s="27">
        <v>156000</v>
      </c>
      <c r="I185" s="32">
        <f t="shared" si="17"/>
        <v>3250</v>
      </c>
      <c r="J185" s="33">
        <f t="shared" si="18"/>
        <v>13</v>
      </c>
      <c r="K185" s="27">
        <f t="shared" si="19"/>
        <v>42250</v>
      </c>
      <c r="L185" s="35">
        <f t="shared" si="20"/>
        <v>3250</v>
      </c>
      <c r="M185" s="32">
        <v>35</v>
      </c>
      <c r="N185" s="27">
        <f t="shared" si="21"/>
        <v>113750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v>36</v>
      </c>
      <c r="D186" s="45">
        <v>103500</v>
      </c>
      <c r="E186" s="31">
        <f t="shared" si="15"/>
        <v>2875</v>
      </c>
      <c r="F186" s="31">
        <f t="shared" si="16"/>
        <v>2875</v>
      </c>
      <c r="G186" s="32"/>
      <c r="H186" s="27"/>
      <c r="I186" s="32">
        <f t="shared" si="17"/>
        <v>0</v>
      </c>
      <c r="J186" s="33">
        <f t="shared" si="18"/>
        <v>30</v>
      </c>
      <c r="K186" s="27">
        <f t="shared" si="19"/>
        <v>86250</v>
      </c>
      <c r="L186" s="35">
        <f t="shared" si="20"/>
        <v>2875</v>
      </c>
      <c r="M186" s="32">
        <v>6</v>
      </c>
      <c r="N186" s="27">
        <f t="shared" si="21"/>
        <v>17250</v>
      </c>
      <c r="Q186" s="9"/>
    </row>
    <row r="187" spans="1:17" ht="15" customHeight="1" x14ac:dyDescent="0.25">
      <c r="A187" s="28">
        <v>176</v>
      </c>
      <c r="B187" s="29" t="s">
        <v>173</v>
      </c>
      <c r="C187" s="30">
        <v>29</v>
      </c>
      <c r="D187" s="45">
        <v>163608.33333333334</v>
      </c>
      <c r="E187" s="31">
        <f t="shared" si="15"/>
        <v>5641.666666666667</v>
      </c>
      <c r="F187" s="31">
        <f t="shared" si="16"/>
        <v>5641.666666666667</v>
      </c>
      <c r="G187" s="32">
        <v>24</v>
      </c>
      <c r="H187" s="27">
        <v>135400</v>
      </c>
      <c r="I187" s="32">
        <f t="shared" si="17"/>
        <v>5641.666666666667</v>
      </c>
      <c r="J187" s="33">
        <f t="shared" si="18"/>
        <v>18</v>
      </c>
      <c r="K187" s="27">
        <f t="shared" si="19"/>
        <v>101550</v>
      </c>
      <c r="L187" s="35">
        <f t="shared" si="20"/>
        <v>5641.666666666667</v>
      </c>
      <c r="M187" s="32">
        <v>35</v>
      </c>
      <c r="N187" s="27">
        <f t="shared" si="21"/>
        <v>197458.33333333334</v>
      </c>
      <c r="Q187" s="9"/>
    </row>
    <row r="188" spans="1:17" ht="15" customHeight="1" x14ac:dyDescent="0.25">
      <c r="A188" s="28">
        <v>177</v>
      </c>
      <c r="B188" s="29" t="s">
        <v>174</v>
      </c>
      <c r="C188" s="30">
        <v>0</v>
      </c>
      <c r="D188" s="45">
        <v>0</v>
      </c>
      <c r="E188" s="31">
        <f t="shared" si="15"/>
        <v>0</v>
      </c>
      <c r="F188" s="31">
        <f t="shared" si="16"/>
        <v>0</v>
      </c>
      <c r="G188" s="32"/>
      <c r="H188" s="27"/>
      <c r="I188" s="32">
        <f t="shared" si="17"/>
        <v>0</v>
      </c>
      <c r="J188" s="33">
        <f t="shared" si="18"/>
        <v>0</v>
      </c>
      <c r="K188" s="27">
        <f t="shared" si="19"/>
        <v>0</v>
      </c>
      <c r="L188" s="35">
        <f t="shared" si="20"/>
        <v>0</v>
      </c>
      <c r="M188" s="32">
        <v>0</v>
      </c>
      <c r="N188" s="27">
        <f t="shared" si="21"/>
        <v>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v>0</v>
      </c>
      <c r="D189" s="45">
        <v>0</v>
      </c>
      <c r="E189" s="31">
        <f t="shared" si="15"/>
        <v>0</v>
      </c>
      <c r="F189" s="31">
        <f t="shared" si="16"/>
        <v>3125</v>
      </c>
      <c r="G189" s="32">
        <v>24</v>
      </c>
      <c r="H189" s="27">
        <v>75000</v>
      </c>
      <c r="I189" s="32">
        <f t="shared" si="17"/>
        <v>3125</v>
      </c>
      <c r="J189" s="33">
        <f t="shared" si="18"/>
        <v>16</v>
      </c>
      <c r="K189" s="27">
        <f t="shared" si="19"/>
        <v>50000</v>
      </c>
      <c r="L189" s="35">
        <f t="shared" si="20"/>
        <v>3125</v>
      </c>
      <c r="M189" s="32">
        <v>8</v>
      </c>
      <c r="N189" s="27">
        <f t="shared" si="21"/>
        <v>25000</v>
      </c>
      <c r="Q189" s="9"/>
    </row>
    <row r="190" spans="1:17" ht="15" customHeight="1" x14ac:dyDescent="0.25">
      <c r="A190" s="28">
        <v>179</v>
      </c>
      <c r="B190" s="29" t="s">
        <v>176</v>
      </c>
      <c r="C190" s="30">
        <v>5</v>
      </c>
      <c r="D190" s="45">
        <v>186545.45454545456</v>
      </c>
      <c r="E190" s="31">
        <f t="shared" si="15"/>
        <v>37309.090909090912</v>
      </c>
      <c r="F190" s="31">
        <f t="shared" si="16"/>
        <v>37309.090909090912</v>
      </c>
      <c r="G190" s="32">
        <v>6</v>
      </c>
      <c r="H190" s="27">
        <v>231000</v>
      </c>
      <c r="I190" s="32">
        <f t="shared" si="17"/>
        <v>38500</v>
      </c>
      <c r="J190" s="33">
        <f t="shared" si="18"/>
        <v>5</v>
      </c>
      <c r="K190" s="27">
        <f t="shared" si="19"/>
        <v>189793.38842975209</v>
      </c>
      <c r="L190" s="35">
        <f t="shared" si="20"/>
        <v>37958.677685950417</v>
      </c>
      <c r="M190" s="32">
        <v>6</v>
      </c>
      <c r="N190" s="27">
        <f t="shared" si="21"/>
        <v>227752.0661157025</v>
      </c>
      <c r="Q190" s="9"/>
    </row>
    <row r="191" spans="1:17" ht="15" customHeight="1" x14ac:dyDescent="0.25">
      <c r="A191" s="28">
        <v>180</v>
      </c>
      <c r="B191" s="29" t="s">
        <v>177</v>
      </c>
      <c r="C191" s="30">
        <v>0</v>
      </c>
      <c r="D191" s="45">
        <v>0</v>
      </c>
      <c r="E191" s="31">
        <f t="shared" si="15"/>
        <v>0</v>
      </c>
      <c r="F191" s="31">
        <f t="shared" si="16"/>
        <v>3166.6666666666665</v>
      </c>
      <c r="G191" s="32">
        <v>12</v>
      </c>
      <c r="H191" s="27">
        <v>38000</v>
      </c>
      <c r="I191" s="32">
        <f t="shared" si="17"/>
        <v>3166.6666666666665</v>
      </c>
      <c r="J191" s="33">
        <f t="shared" si="18"/>
        <v>2</v>
      </c>
      <c r="K191" s="27">
        <f t="shared" si="19"/>
        <v>6333.333333333333</v>
      </c>
      <c r="L191" s="35">
        <f t="shared" si="20"/>
        <v>3166.6666666666665</v>
      </c>
      <c r="M191" s="32">
        <v>10</v>
      </c>
      <c r="N191" s="27">
        <f t="shared" si="21"/>
        <v>31666.666666666664</v>
      </c>
      <c r="Q191" s="9"/>
    </row>
    <row r="192" spans="1:17" ht="15" customHeight="1" x14ac:dyDescent="0.25">
      <c r="A192" s="28">
        <v>181</v>
      </c>
      <c r="B192" s="29" t="s">
        <v>178</v>
      </c>
      <c r="C192" s="30">
        <v>2</v>
      </c>
      <c r="D192" s="45">
        <v>9000</v>
      </c>
      <c r="E192" s="31">
        <f t="shared" si="15"/>
        <v>4500</v>
      </c>
      <c r="F192" s="31">
        <f t="shared" si="16"/>
        <v>4500</v>
      </c>
      <c r="G192" s="32"/>
      <c r="H192" s="27"/>
      <c r="I192" s="32">
        <f t="shared" si="17"/>
        <v>0</v>
      </c>
      <c r="J192" s="33">
        <f t="shared" si="18"/>
        <v>2</v>
      </c>
      <c r="K192" s="27">
        <f t="shared" si="19"/>
        <v>9000</v>
      </c>
      <c r="L192" s="35">
        <f t="shared" si="20"/>
        <v>4500</v>
      </c>
      <c r="M192" s="32">
        <v>0</v>
      </c>
      <c r="N192" s="27">
        <f t="shared" si="21"/>
        <v>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v>3</v>
      </c>
      <c r="D193" s="45">
        <v>70000.125</v>
      </c>
      <c r="E193" s="31">
        <f t="shared" si="15"/>
        <v>23333.375</v>
      </c>
      <c r="F193" s="31">
        <f t="shared" si="16"/>
        <v>23333.375</v>
      </c>
      <c r="G193" s="32"/>
      <c r="H193" s="27"/>
      <c r="I193" s="32">
        <f t="shared" si="17"/>
        <v>0</v>
      </c>
      <c r="J193" s="33">
        <f t="shared" si="18"/>
        <v>3</v>
      </c>
      <c r="K193" s="27">
        <f t="shared" si="19"/>
        <v>70000.125</v>
      </c>
      <c r="L193" s="35">
        <f t="shared" si="20"/>
        <v>23333.375</v>
      </c>
      <c r="M193" s="32">
        <v>0</v>
      </c>
      <c r="N193" s="27">
        <f t="shared" si="21"/>
        <v>0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v>0</v>
      </c>
      <c r="D194" s="45">
        <v>0</v>
      </c>
      <c r="E194" s="31">
        <f t="shared" si="15"/>
        <v>0</v>
      </c>
      <c r="F194" s="31">
        <f t="shared" si="16"/>
        <v>0</v>
      </c>
      <c r="G194" s="32"/>
      <c r="H194" s="27"/>
      <c r="I194" s="32">
        <f t="shared" si="17"/>
        <v>0</v>
      </c>
      <c r="J194" s="33">
        <f t="shared" si="18"/>
        <v>0</v>
      </c>
      <c r="K194" s="27">
        <f t="shared" si="19"/>
        <v>0</v>
      </c>
      <c r="L194" s="35">
        <f t="shared" si="20"/>
        <v>0</v>
      </c>
      <c r="M194" s="32">
        <v>0</v>
      </c>
      <c r="N194" s="27">
        <f t="shared" si="21"/>
        <v>0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v>6</v>
      </c>
      <c r="D195" s="45">
        <v>36057.272727272728</v>
      </c>
      <c r="E195" s="31">
        <f t="shared" si="15"/>
        <v>6009.545454545455</v>
      </c>
      <c r="F195" s="31">
        <f t="shared" si="16"/>
        <v>6009.545454545455</v>
      </c>
      <c r="G195" s="32"/>
      <c r="H195" s="27"/>
      <c r="I195" s="32">
        <f t="shared" si="17"/>
        <v>0</v>
      </c>
      <c r="J195" s="33">
        <f t="shared" si="18"/>
        <v>1</v>
      </c>
      <c r="K195" s="27">
        <f t="shared" si="19"/>
        <v>6009.545454545455</v>
      </c>
      <c r="L195" s="35">
        <f t="shared" si="20"/>
        <v>6009.545454545455</v>
      </c>
      <c r="M195" s="32">
        <v>5</v>
      </c>
      <c r="N195" s="27">
        <f t="shared" si="21"/>
        <v>30047.727272727276</v>
      </c>
      <c r="Q195" s="9"/>
    </row>
    <row r="196" spans="1:17" ht="15" customHeight="1" x14ac:dyDescent="0.25">
      <c r="A196" s="28">
        <v>185</v>
      </c>
      <c r="B196" s="29" t="s">
        <v>182</v>
      </c>
      <c r="C196" s="30">
        <v>0</v>
      </c>
      <c r="D196" s="45">
        <v>0</v>
      </c>
      <c r="E196" s="31">
        <f t="shared" si="15"/>
        <v>0</v>
      </c>
      <c r="F196" s="31">
        <f t="shared" si="16"/>
        <v>0</v>
      </c>
      <c r="G196" s="32"/>
      <c r="H196" s="27"/>
      <c r="I196" s="32">
        <f t="shared" si="17"/>
        <v>0</v>
      </c>
      <c r="J196" s="33">
        <f t="shared" si="18"/>
        <v>0</v>
      </c>
      <c r="K196" s="27">
        <f t="shared" si="19"/>
        <v>0</v>
      </c>
      <c r="L196" s="35">
        <f t="shared" si="20"/>
        <v>0</v>
      </c>
      <c r="M196" s="32">
        <v>0</v>
      </c>
      <c r="N196" s="27">
        <f t="shared" si="21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v>10</v>
      </c>
      <c r="D197" s="45">
        <v>179857.84313725494</v>
      </c>
      <c r="E197" s="31">
        <f t="shared" si="15"/>
        <v>17985.784313725493</v>
      </c>
      <c r="F197" s="31">
        <f t="shared" si="16"/>
        <v>17985.784313725493</v>
      </c>
      <c r="G197" s="32"/>
      <c r="H197" s="27"/>
      <c r="I197" s="32">
        <f t="shared" si="17"/>
        <v>0</v>
      </c>
      <c r="J197" s="33">
        <f t="shared" si="18"/>
        <v>1</v>
      </c>
      <c r="K197" s="27">
        <f t="shared" si="19"/>
        <v>17985.784313725493</v>
      </c>
      <c r="L197" s="35">
        <f t="shared" si="20"/>
        <v>17985.784313725493</v>
      </c>
      <c r="M197" s="32">
        <v>9</v>
      </c>
      <c r="N197" s="27">
        <f t="shared" si="21"/>
        <v>161872.05882352943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v>11</v>
      </c>
      <c r="D198" s="45">
        <v>30506.666666666668</v>
      </c>
      <c r="E198" s="31">
        <f t="shared" si="15"/>
        <v>2773.3333333333335</v>
      </c>
      <c r="F198" s="31">
        <f t="shared" si="16"/>
        <v>2773.3333333333335</v>
      </c>
      <c r="G198" s="32"/>
      <c r="H198" s="27"/>
      <c r="I198" s="32">
        <f t="shared" si="17"/>
        <v>0</v>
      </c>
      <c r="J198" s="33">
        <f t="shared" si="18"/>
        <v>3</v>
      </c>
      <c r="K198" s="27">
        <f t="shared" si="19"/>
        <v>8320</v>
      </c>
      <c r="L198" s="35">
        <f t="shared" si="20"/>
        <v>2773.3333333333335</v>
      </c>
      <c r="M198" s="32">
        <v>8</v>
      </c>
      <c r="N198" s="27">
        <f t="shared" si="21"/>
        <v>22186.666666666668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v>12</v>
      </c>
      <c r="D199" s="45">
        <v>95000</v>
      </c>
      <c r="E199" s="31">
        <f t="shared" si="15"/>
        <v>7916.666666666667</v>
      </c>
      <c r="F199" s="31">
        <f t="shared" si="16"/>
        <v>7916.666666666667</v>
      </c>
      <c r="G199" s="33"/>
      <c r="H199" s="27"/>
      <c r="I199" s="32">
        <f t="shared" si="17"/>
        <v>0</v>
      </c>
      <c r="J199" s="33">
        <f t="shared" si="18"/>
        <v>5</v>
      </c>
      <c r="K199" s="27">
        <f t="shared" si="19"/>
        <v>39583.333333333336</v>
      </c>
      <c r="L199" s="35">
        <f t="shared" si="20"/>
        <v>7916.666666666667</v>
      </c>
      <c r="M199" s="32">
        <v>7</v>
      </c>
      <c r="N199" s="27">
        <f t="shared" si="21"/>
        <v>55416.666666666672</v>
      </c>
      <c r="Q199" s="9"/>
    </row>
    <row r="200" spans="1:17" ht="15" customHeight="1" x14ac:dyDescent="0.25">
      <c r="A200" s="28">
        <v>189</v>
      </c>
      <c r="B200" s="29" t="s">
        <v>186</v>
      </c>
      <c r="C200" s="30">
        <v>5</v>
      </c>
      <c r="D200" s="45">
        <v>60416.666666666672</v>
      </c>
      <c r="E200" s="31">
        <f t="shared" si="15"/>
        <v>12083.333333333334</v>
      </c>
      <c r="F200" s="31">
        <f t="shared" si="16"/>
        <v>12083.333333333334</v>
      </c>
      <c r="G200" s="32"/>
      <c r="H200" s="27"/>
      <c r="I200" s="32">
        <f t="shared" si="17"/>
        <v>0</v>
      </c>
      <c r="J200" s="33">
        <f t="shared" si="18"/>
        <v>0</v>
      </c>
      <c r="K200" s="27">
        <f t="shared" si="19"/>
        <v>0</v>
      </c>
      <c r="L200" s="35">
        <f t="shared" si="20"/>
        <v>12083.333333333334</v>
      </c>
      <c r="M200" s="32">
        <v>5</v>
      </c>
      <c r="N200" s="27">
        <f t="shared" si="21"/>
        <v>60416.666666666672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v>0</v>
      </c>
      <c r="D201" s="45">
        <v>0</v>
      </c>
      <c r="E201" s="31">
        <f t="shared" si="15"/>
        <v>0</v>
      </c>
      <c r="F201" s="31">
        <f t="shared" si="16"/>
        <v>0</v>
      </c>
      <c r="G201" s="32"/>
      <c r="H201" s="27"/>
      <c r="I201" s="32">
        <f t="shared" si="17"/>
        <v>0</v>
      </c>
      <c r="J201" s="33">
        <f t="shared" si="18"/>
        <v>0</v>
      </c>
      <c r="K201" s="27">
        <f t="shared" si="19"/>
        <v>0</v>
      </c>
      <c r="L201" s="35">
        <f t="shared" si="20"/>
        <v>0</v>
      </c>
      <c r="M201" s="32">
        <v>0</v>
      </c>
      <c r="N201" s="27">
        <f t="shared" si="21"/>
        <v>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v>8</v>
      </c>
      <c r="D202" s="45">
        <v>28000</v>
      </c>
      <c r="E202" s="31">
        <f t="shared" si="15"/>
        <v>3500</v>
      </c>
      <c r="F202" s="31">
        <f t="shared" si="16"/>
        <v>3500</v>
      </c>
      <c r="G202" s="32">
        <v>12</v>
      </c>
      <c r="H202" s="27">
        <v>42000</v>
      </c>
      <c r="I202" s="32">
        <f t="shared" si="17"/>
        <v>3500</v>
      </c>
      <c r="J202" s="33">
        <f t="shared" si="18"/>
        <v>8</v>
      </c>
      <c r="K202" s="27">
        <f t="shared" si="19"/>
        <v>28000</v>
      </c>
      <c r="L202" s="35">
        <f t="shared" si="20"/>
        <v>3500</v>
      </c>
      <c r="M202" s="32">
        <v>12</v>
      </c>
      <c r="N202" s="27">
        <f t="shared" si="21"/>
        <v>42000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v>1</v>
      </c>
      <c r="D203" s="45">
        <v>22469</v>
      </c>
      <c r="E203" s="31">
        <f t="shared" si="15"/>
        <v>22469</v>
      </c>
      <c r="F203" s="31">
        <f t="shared" si="16"/>
        <v>22469</v>
      </c>
      <c r="G203" s="32"/>
      <c r="H203" s="27"/>
      <c r="I203" s="32">
        <f t="shared" si="17"/>
        <v>0</v>
      </c>
      <c r="J203" s="33">
        <f t="shared" si="18"/>
        <v>0</v>
      </c>
      <c r="K203" s="27">
        <f t="shared" si="19"/>
        <v>0</v>
      </c>
      <c r="L203" s="35">
        <f t="shared" si="20"/>
        <v>22469</v>
      </c>
      <c r="M203" s="32">
        <v>1</v>
      </c>
      <c r="N203" s="27">
        <f t="shared" si="21"/>
        <v>22469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v>13</v>
      </c>
      <c r="D204" s="45">
        <v>324880.99985714286</v>
      </c>
      <c r="E204" s="31">
        <f t="shared" si="15"/>
        <v>24990.846142857143</v>
      </c>
      <c r="F204" s="31">
        <f t="shared" si="16"/>
        <v>24990.846142857143</v>
      </c>
      <c r="G204" s="32"/>
      <c r="H204" s="27"/>
      <c r="I204" s="32">
        <f t="shared" si="17"/>
        <v>0</v>
      </c>
      <c r="J204" s="33">
        <f t="shared" si="18"/>
        <v>5</v>
      </c>
      <c r="K204" s="27">
        <f t="shared" si="19"/>
        <v>124954.23071428572</v>
      </c>
      <c r="L204" s="35">
        <f t="shared" si="20"/>
        <v>24990.846142857143</v>
      </c>
      <c r="M204" s="32">
        <v>8</v>
      </c>
      <c r="N204" s="27">
        <f t="shared" si="21"/>
        <v>199926.76914285714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v>0</v>
      </c>
      <c r="D205" s="45">
        <v>0</v>
      </c>
      <c r="E205" s="31">
        <f t="shared" si="15"/>
        <v>0</v>
      </c>
      <c r="F205" s="31">
        <f t="shared" si="16"/>
        <v>0</v>
      </c>
      <c r="G205" s="32"/>
      <c r="H205" s="27"/>
      <c r="I205" s="32">
        <f t="shared" si="17"/>
        <v>0</v>
      </c>
      <c r="J205" s="33">
        <f t="shared" si="18"/>
        <v>0</v>
      </c>
      <c r="K205" s="27">
        <f t="shared" si="19"/>
        <v>0</v>
      </c>
      <c r="L205" s="35">
        <f t="shared" si="20"/>
        <v>0</v>
      </c>
      <c r="M205" s="32">
        <v>0</v>
      </c>
      <c r="N205" s="27">
        <f t="shared" si="21"/>
        <v>0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v>0</v>
      </c>
      <c r="D206" s="45">
        <v>0</v>
      </c>
      <c r="E206" s="31">
        <f t="shared" ref="E206:E245" si="22">IF(C206&gt;0,D206/C206,0)</f>
        <v>0</v>
      </c>
      <c r="F206" s="31">
        <f t="shared" ref="F206:F245" si="23">IF(C206&gt;0,E206,I206)</f>
        <v>0</v>
      </c>
      <c r="G206" s="32"/>
      <c r="H206" s="27"/>
      <c r="I206" s="32">
        <f t="shared" ref="I206:I245" si="24">IF(G206&gt;0,H206/G206,0)</f>
        <v>0</v>
      </c>
      <c r="J206" s="33">
        <f t="shared" ref="J206:J245" si="25">C206+G206-M206</f>
        <v>0</v>
      </c>
      <c r="K206" s="27">
        <f t="shared" ref="K206:K245" si="26">J206*L206</f>
        <v>0</v>
      </c>
      <c r="L206" s="35">
        <f t="shared" ref="L206:L245" si="27">IF(G206&gt;0,(D206+H206)/(C206+G206),F206)</f>
        <v>0</v>
      </c>
      <c r="M206" s="32">
        <v>0</v>
      </c>
      <c r="N206" s="27">
        <f t="shared" ref="N206:N245" si="28">M206*L206</f>
        <v>0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v>11</v>
      </c>
      <c r="D207" s="45">
        <v>72000</v>
      </c>
      <c r="E207" s="31">
        <f t="shared" si="22"/>
        <v>6545.454545454545</v>
      </c>
      <c r="F207" s="31">
        <f t="shared" si="23"/>
        <v>6545.454545454545</v>
      </c>
      <c r="G207" s="32"/>
      <c r="H207" s="27"/>
      <c r="I207" s="32">
        <f t="shared" si="24"/>
        <v>0</v>
      </c>
      <c r="J207" s="33">
        <f t="shared" si="25"/>
        <v>0</v>
      </c>
      <c r="K207" s="27">
        <f t="shared" si="26"/>
        <v>0</v>
      </c>
      <c r="L207" s="35">
        <f t="shared" si="27"/>
        <v>6545.454545454545</v>
      </c>
      <c r="M207" s="32">
        <v>11</v>
      </c>
      <c r="N207" s="27">
        <f t="shared" si="28"/>
        <v>72000</v>
      </c>
      <c r="Q207" s="9"/>
    </row>
    <row r="208" spans="1:17" ht="15" customHeight="1" x14ac:dyDescent="0.25">
      <c r="A208" s="28">
        <v>197</v>
      </c>
      <c r="B208" s="29" t="s">
        <v>194</v>
      </c>
      <c r="C208" s="30">
        <v>0</v>
      </c>
      <c r="D208" s="45">
        <v>0</v>
      </c>
      <c r="E208" s="31">
        <f t="shared" si="22"/>
        <v>0</v>
      </c>
      <c r="F208" s="31">
        <f t="shared" si="23"/>
        <v>0</v>
      </c>
      <c r="G208" s="32"/>
      <c r="H208" s="27"/>
      <c r="I208" s="32">
        <f t="shared" si="24"/>
        <v>0</v>
      </c>
      <c r="J208" s="33">
        <f t="shared" si="25"/>
        <v>0</v>
      </c>
      <c r="K208" s="27">
        <f t="shared" si="26"/>
        <v>0</v>
      </c>
      <c r="L208" s="35">
        <f t="shared" si="27"/>
        <v>0</v>
      </c>
      <c r="M208" s="32">
        <v>0</v>
      </c>
      <c r="N208" s="27">
        <f t="shared" si="28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>
        <v>0</v>
      </c>
      <c r="D209" s="45">
        <v>0</v>
      </c>
      <c r="E209" s="31">
        <f t="shared" si="22"/>
        <v>0</v>
      </c>
      <c r="F209" s="31">
        <f t="shared" si="23"/>
        <v>0</v>
      </c>
      <c r="G209" s="32"/>
      <c r="H209" s="27"/>
      <c r="I209" s="32">
        <f t="shared" si="24"/>
        <v>0</v>
      </c>
      <c r="J209" s="33">
        <f t="shared" si="25"/>
        <v>0</v>
      </c>
      <c r="K209" s="27">
        <f t="shared" si="26"/>
        <v>0</v>
      </c>
      <c r="L209" s="35">
        <f t="shared" si="27"/>
        <v>0</v>
      </c>
      <c r="M209" s="32">
        <v>0</v>
      </c>
      <c r="N209" s="27">
        <f t="shared" si="28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v>14</v>
      </c>
      <c r="D210" s="45">
        <v>57400</v>
      </c>
      <c r="E210" s="31">
        <f t="shared" si="22"/>
        <v>4100</v>
      </c>
      <c r="F210" s="31">
        <f t="shared" si="23"/>
        <v>4100</v>
      </c>
      <c r="G210" s="32"/>
      <c r="H210" s="27"/>
      <c r="I210" s="32">
        <f t="shared" si="24"/>
        <v>0</v>
      </c>
      <c r="J210" s="33">
        <f t="shared" si="25"/>
        <v>8</v>
      </c>
      <c r="K210" s="27">
        <f t="shared" si="26"/>
        <v>32800</v>
      </c>
      <c r="L210" s="35">
        <f t="shared" si="27"/>
        <v>4100</v>
      </c>
      <c r="M210" s="32">
        <v>6</v>
      </c>
      <c r="N210" s="27">
        <f t="shared" si="28"/>
        <v>24600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v>0</v>
      </c>
      <c r="D211" s="45">
        <v>0</v>
      </c>
      <c r="E211" s="31">
        <f t="shared" si="22"/>
        <v>0</v>
      </c>
      <c r="F211" s="31">
        <f t="shared" si="23"/>
        <v>0</v>
      </c>
      <c r="G211" s="32"/>
      <c r="H211" s="27"/>
      <c r="I211" s="32">
        <f t="shared" si="24"/>
        <v>0</v>
      </c>
      <c r="J211" s="33">
        <f t="shared" si="25"/>
        <v>0</v>
      </c>
      <c r="K211" s="27">
        <f t="shared" si="26"/>
        <v>0</v>
      </c>
      <c r="L211" s="35">
        <f t="shared" si="27"/>
        <v>0</v>
      </c>
      <c r="M211" s="32">
        <v>0</v>
      </c>
      <c r="N211" s="27">
        <f t="shared" si="28"/>
        <v>0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v>2</v>
      </c>
      <c r="D212" s="45">
        <v>41116.660000000003</v>
      </c>
      <c r="E212" s="31">
        <f t="shared" si="22"/>
        <v>20558.330000000002</v>
      </c>
      <c r="F212" s="31">
        <f t="shared" si="23"/>
        <v>20558.330000000002</v>
      </c>
      <c r="G212" s="32"/>
      <c r="H212" s="27"/>
      <c r="I212" s="32">
        <f t="shared" si="24"/>
        <v>0</v>
      </c>
      <c r="J212" s="33">
        <f t="shared" si="25"/>
        <v>0</v>
      </c>
      <c r="K212" s="27">
        <f t="shared" si="26"/>
        <v>0</v>
      </c>
      <c r="L212" s="35">
        <f t="shared" si="27"/>
        <v>20558.330000000002</v>
      </c>
      <c r="M212" s="32">
        <v>2</v>
      </c>
      <c r="N212" s="27">
        <f t="shared" si="28"/>
        <v>41116.660000000003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v>1</v>
      </c>
      <c r="D213" s="45">
        <v>20558.330000000002</v>
      </c>
      <c r="E213" s="31">
        <f t="shared" si="22"/>
        <v>20558.330000000002</v>
      </c>
      <c r="F213" s="31">
        <f t="shared" si="23"/>
        <v>20558.330000000002</v>
      </c>
      <c r="G213" s="32"/>
      <c r="H213" s="27"/>
      <c r="I213" s="32">
        <f t="shared" si="24"/>
        <v>0</v>
      </c>
      <c r="J213" s="33">
        <f t="shared" si="25"/>
        <v>0</v>
      </c>
      <c r="K213" s="27">
        <f t="shared" si="26"/>
        <v>0</v>
      </c>
      <c r="L213" s="35">
        <f t="shared" si="27"/>
        <v>20558.330000000002</v>
      </c>
      <c r="M213" s="32">
        <v>1</v>
      </c>
      <c r="N213" s="27">
        <f t="shared" si="28"/>
        <v>20558.330000000002</v>
      </c>
      <c r="Q213" s="9"/>
    </row>
    <row r="214" spans="1:17" x14ac:dyDescent="0.25">
      <c r="A214" s="30">
        <v>203</v>
      </c>
      <c r="B214" s="29" t="s">
        <v>225</v>
      </c>
      <c r="C214" s="30">
        <v>0</v>
      </c>
      <c r="D214" s="45">
        <v>0</v>
      </c>
      <c r="E214" s="31">
        <f t="shared" si="22"/>
        <v>0</v>
      </c>
      <c r="F214" s="31">
        <f t="shared" si="23"/>
        <v>0</v>
      </c>
      <c r="G214" s="32"/>
      <c r="H214" s="27"/>
      <c r="I214" s="32">
        <f t="shared" si="24"/>
        <v>0</v>
      </c>
      <c r="J214" s="33">
        <f t="shared" si="25"/>
        <v>0</v>
      </c>
      <c r="K214" s="27">
        <f t="shared" si="26"/>
        <v>0</v>
      </c>
      <c r="L214" s="35">
        <f t="shared" si="27"/>
        <v>0</v>
      </c>
      <c r="M214" s="32">
        <v>0</v>
      </c>
      <c r="N214" s="27">
        <f t="shared" si="28"/>
        <v>0</v>
      </c>
      <c r="Q214" s="9"/>
    </row>
    <row r="215" spans="1:17" x14ac:dyDescent="0.25">
      <c r="A215" s="30">
        <v>204</v>
      </c>
      <c r="B215" s="29" t="s">
        <v>244</v>
      </c>
      <c r="C215" s="30">
        <v>1</v>
      </c>
      <c r="D215" s="45">
        <v>24667</v>
      </c>
      <c r="E215" s="31">
        <f t="shared" si="22"/>
        <v>24667</v>
      </c>
      <c r="F215" s="31">
        <f t="shared" si="23"/>
        <v>24667</v>
      </c>
      <c r="G215" s="32"/>
      <c r="H215" s="27"/>
      <c r="I215" s="32">
        <f t="shared" si="24"/>
        <v>0</v>
      </c>
      <c r="J215" s="33">
        <f t="shared" si="25"/>
        <v>1</v>
      </c>
      <c r="K215" s="27">
        <f t="shared" si="26"/>
        <v>24667</v>
      </c>
      <c r="L215" s="35">
        <f t="shared" si="27"/>
        <v>24667</v>
      </c>
      <c r="M215" s="32">
        <v>0</v>
      </c>
      <c r="N215" s="27">
        <f t="shared" si="28"/>
        <v>0</v>
      </c>
      <c r="Q215" s="9"/>
    </row>
    <row r="216" spans="1:17" x14ac:dyDescent="0.25">
      <c r="A216" s="30">
        <v>205</v>
      </c>
      <c r="B216" s="29" t="s">
        <v>245</v>
      </c>
      <c r="C216" s="30">
        <v>2</v>
      </c>
      <c r="D216" s="45">
        <v>50000</v>
      </c>
      <c r="E216" s="31">
        <f t="shared" si="22"/>
        <v>25000</v>
      </c>
      <c r="F216" s="31">
        <f t="shared" si="23"/>
        <v>25000</v>
      </c>
      <c r="G216" s="32"/>
      <c r="H216" s="27"/>
      <c r="I216" s="32">
        <f t="shared" si="24"/>
        <v>0</v>
      </c>
      <c r="J216" s="33">
        <f t="shared" si="25"/>
        <v>0</v>
      </c>
      <c r="K216" s="27">
        <f t="shared" si="26"/>
        <v>0</v>
      </c>
      <c r="L216" s="35">
        <f t="shared" si="27"/>
        <v>25000</v>
      </c>
      <c r="M216" s="32">
        <v>2</v>
      </c>
      <c r="N216" s="27">
        <f t="shared" si="28"/>
        <v>50000</v>
      </c>
      <c r="Q216" s="9"/>
    </row>
    <row r="217" spans="1:17" x14ac:dyDescent="0.25">
      <c r="A217" s="30">
        <v>206</v>
      </c>
      <c r="B217" s="29" t="s">
        <v>246</v>
      </c>
      <c r="C217" s="30">
        <v>3</v>
      </c>
      <c r="D217" s="45">
        <v>118000</v>
      </c>
      <c r="E217" s="31">
        <f t="shared" si="22"/>
        <v>39333.333333333336</v>
      </c>
      <c r="F217" s="31">
        <f t="shared" si="23"/>
        <v>39333.333333333336</v>
      </c>
      <c r="G217" s="32"/>
      <c r="H217" s="27"/>
      <c r="I217" s="32">
        <f t="shared" si="24"/>
        <v>0</v>
      </c>
      <c r="J217" s="33">
        <f t="shared" si="25"/>
        <v>0</v>
      </c>
      <c r="K217" s="27">
        <f t="shared" si="26"/>
        <v>0</v>
      </c>
      <c r="L217" s="35">
        <f t="shared" si="27"/>
        <v>39333.333333333336</v>
      </c>
      <c r="M217" s="32">
        <v>3</v>
      </c>
      <c r="N217" s="27">
        <f t="shared" si="28"/>
        <v>118000</v>
      </c>
      <c r="Q217" s="9"/>
    </row>
    <row r="218" spans="1:17" ht="15.75" customHeight="1" x14ac:dyDescent="0.25">
      <c r="A218" s="30">
        <v>207</v>
      </c>
      <c r="B218" s="74" t="s">
        <v>248</v>
      </c>
      <c r="C218" s="30">
        <v>12</v>
      </c>
      <c r="D218" s="45">
        <v>228200</v>
      </c>
      <c r="E218" s="31">
        <f t="shared" si="22"/>
        <v>19016.666666666668</v>
      </c>
      <c r="F218" s="31">
        <f t="shared" si="23"/>
        <v>19016.666666666668</v>
      </c>
      <c r="G218" s="69"/>
      <c r="H218" s="75"/>
      <c r="I218" s="32">
        <f t="shared" si="24"/>
        <v>0</v>
      </c>
      <c r="J218" s="33">
        <f t="shared" si="25"/>
        <v>1</v>
      </c>
      <c r="K218" s="27">
        <f t="shared" si="26"/>
        <v>19016.666666666668</v>
      </c>
      <c r="L218" s="35">
        <f t="shared" si="27"/>
        <v>19016.666666666668</v>
      </c>
      <c r="M218" s="30">
        <v>11</v>
      </c>
      <c r="N218" s="27">
        <f t="shared" si="28"/>
        <v>209183.33333333334</v>
      </c>
      <c r="P218" s="55"/>
      <c r="Q218" s="55"/>
    </row>
    <row r="219" spans="1:17" ht="15.75" customHeight="1" x14ac:dyDescent="0.25">
      <c r="A219" s="30">
        <v>208</v>
      </c>
      <c r="B219" s="29" t="s">
        <v>250</v>
      </c>
      <c r="C219" s="30">
        <v>2</v>
      </c>
      <c r="D219" s="45">
        <v>114667</v>
      </c>
      <c r="E219" s="31">
        <f t="shared" si="22"/>
        <v>57333.5</v>
      </c>
      <c r="F219" s="31">
        <f t="shared" si="23"/>
        <v>57333.5</v>
      </c>
      <c r="G219" s="69"/>
      <c r="H219" s="75"/>
      <c r="I219" s="32">
        <f t="shared" si="24"/>
        <v>0</v>
      </c>
      <c r="J219" s="33">
        <f t="shared" si="25"/>
        <v>0</v>
      </c>
      <c r="K219" s="27">
        <f t="shared" si="26"/>
        <v>0</v>
      </c>
      <c r="L219" s="35">
        <f t="shared" si="27"/>
        <v>57333.5</v>
      </c>
      <c r="M219" s="30">
        <v>2</v>
      </c>
      <c r="N219" s="27">
        <f t="shared" si="28"/>
        <v>114667</v>
      </c>
      <c r="P219" s="55"/>
      <c r="Q219" s="55"/>
    </row>
    <row r="220" spans="1:17" ht="15.75" customHeight="1" x14ac:dyDescent="0.25">
      <c r="A220" s="30">
        <v>209</v>
      </c>
      <c r="B220" s="74" t="s">
        <v>251</v>
      </c>
      <c r="C220" s="30"/>
      <c r="D220" s="45"/>
      <c r="E220" s="31">
        <f t="shared" ref="E220:E245" si="29">IF(C220&gt;0,D220/C220,0)</f>
        <v>0</v>
      </c>
      <c r="F220" s="31">
        <f t="shared" ref="F220:F245" si="30">IF(C220&gt;0,E220,I220)</f>
        <v>15416.666666666666</v>
      </c>
      <c r="G220" s="69">
        <v>24</v>
      </c>
      <c r="H220" s="75">
        <v>370000</v>
      </c>
      <c r="I220" s="32">
        <f t="shared" si="24"/>
        <v>15416.666666666666</v>
      </c>
      <c r="J220" s="33">
        <f t="shared" si="25"/>
        <v>0</v>
      </c>
      <c r="K220" s="27">
        <f t="shared" si="26"/>
        <v>0</v>
      </c>
      <c r="L220" s="35">
        <f t="shared" si="27"/>
        <v>15416.666666666666</v>
      </c>
      <c r="M220" s="30">
        <v>24</v>
      </c>
      <c r="N220" s="27">
        <f t="shared" si="28"/>
        <v>370000</v>
      </c>
      <c r="P220" s="55"/>
      <c r="Q220" s="55"/>
    </row>
    <row r="221" spans="1:17" ht="15.75" customHeight="1" x14ac:dyDescent="0.25">
      <c r="A221" s="30">
        <v>210</v>
      </c>
      <c r="B221" s="74" t="s">
        <v>252</v>
      </c>
      <c r="C221" s="30"/>
      <c r="D221" s="45"/>
      <c r="E221" s="31">
        <f t="shared" si="29"/>
        <v>0</v>
      </c>
      <c r="F221" s="31">
        <f t="shared" si="30"/>
        <v>16900</v>
      </c>
      <c r="G221" s="69">
        <v>12</v>
      </c>
      <c r="H221" s="75">
        <v>202800</v>
      </c>
      <c r="I221" s="32">
        <f t="shared" si="24"/>
        <v>16900</v>
      </c>
      <c r="J221" s="33">
        <f t="shared" si="25"/>
        <v>0</v>
      </c>
      <c r="K221" s="27">
        <f t="shared" si="26"/>
        <v>0</v>
      </c>
      <c r="L221" s="35">
        <f t="shared" si="27"/>
        <v>16900</v>
      </c>
      <c r="M221" s="30">
        <v>12</v>
      </c>
      <c r="N221" s="27">
        <f t="shared" si="28"/>
        <v>202800</v>
      </c>
      <c r="P221" s="55"/>
      <c r="Q221" s="55"/>
    </row>
    <row r="222" spans="1:17" s="92" customFormat="1" ht="15.75" customHeight="1" x14ac:dyDescent="0.25">
      <c r="A222" s="30">
        <v>211</v>
      </c>
      <c r="B222" s="88" t="s">
        <v>244</v>
      </c>
      <c r="C222" s="30"/>
      <c r="D222" s="45"/>
      <c r="E222" s="31">
        <f t="shared" si="29"/>
        <v>0</v>
      </c>
      <c r="F222" s="31">
        <f t="shared" si="30"/>
        <v>0</v>
      </c>
      <c r="G222" s="69"/>
      <c r="H222" s="75"/>
      <c r="I222" s="32">
        <f t="shared" ref="I222:I245" si="31">IF(G222&gt;0,H222/G222,0)</f>
        <v>0</v>
      </c>
      <c r="J222" s="33">
        <f t="shared" ref="J222:J245" si="32">C222+G222-M222</f>
        <v>0</v>
      </c>
      <c r="K222" s="27">
        <f t="shared" si="26"/>
        <v>0</v>
      </c>
      <c r="L222" s="35">
        <f t="shared" si="27"/>
        <v>0</v>
      </c>
      <c r="M222" s="30"/>
      <c r="N222" s="27">
        <f t="shared" si="28"/>
        <v>0</v>
      </c>
      <c r="P222" s="55"/>
      <c r="Q222" s="55"/>
    </row>
    <row r="223" spans="1:17" s="92" customFormat="1" ht="15.75" customHeight="1" x14ac:dyDescent="0.25">
      <c r="A223" s="30">
        <v>212</v>
      </c>
      <c r="B223" s="29" t="s">
        <v>245</v>
      </c>
      <c r="C223" s="30"/>
      <c r="D223" s="45"/>
      <c r="E223" s="31">
        <f t="shared" si="29"/>
        <v>0</v>
      </c>
      <c r="F223" s="31">
        <f t="shared" si="30"/>
        <v>0</v>
      </c>
      <c r="G223" s="69"/>
      <c r="H223" s="75"/>
      <c r="I223" s="32">
        <f t="shared" si="31"/>
        <v>0</v>
      </c>
      <c r="J223" s="33">
        <f t="shared" si="32"/>
        <v>0</v>
      </c>
      <c r="K223" s="27">
        <f t="shared" si="26"/>
        <v>0</v>
      </c>
      <c r="L223" s="35">
        <f t="shared" si="27"/>
        <v>0</v>
      </c>
      <c r="M223" s="30"/>
      <c r="N223" s="27">
        <f t="shared" si="28"/>
        <v>0</v>
      </c>
      <c r="P223" s="55"/>
      <c r="Q223" s="55"/>
    </row>
    <row r="224" spans="1:17" s="92" customFormat="1" ht="15.75" customHeight="1" x14ac:dyDescent="0.25">
      <c r="A224" s="30">
        <v>213</v>
      </c>
      <c r="B224" s="29" t="s">
        <v>246</v>
      </c>
      <c r="C224" s="30"/>
      <c r="D224" s="45"/>
      <c r="E224" s="31">
        <f t="shared" si="29"/>
        <v>0</v>
      </c>
      <c r="F224" s="31">
        <f t="shared" si="30"/>
        <v>0</v>
      </c>
      <c r="G224" s="69"/>
      <c r="H224" s="75"/>
      <c r="I224" s="32">
        <f t="shared" si="31"/>
        <v>0</v>
      </c>
      <c r="J224" s="33">
        <f t="shared" si="32"/>
        <v>0</v>
      </c>
      <c r="K224" s="27">
        <f t="shared" si="26"/>
        <v>0</v>
      </c>
      <c r="L224" s="35">
        <f t="shared" si="27"/>
        <v>0</v>
      </c>
      <c r="M224" s="30"/>
      <c r="N224" s="27">
        <f t="shared" si="28"/>
        <v>0</v>
      </c>
      <c r="P224" s="55"/>
      <c r="Q224" s="55"/>
    </row>
    <row r="225" spans="1:17" s="92" customFormat="1" ht="15.75" customHeight="1" x14ac:dyDescent="0.25">
      <c r="A225" s="30">
        <v>214</v>
      </c>
      <c r="B225" s="74" t="s">
        <v>248</v>
      </c>
      <c r="C225" s="30"/>
      <c r="D225" s="45"/>
      <c r="E225" s="31">
        <f t="shared" si="29"/>
        <v>0</v>
      </c>
      <c r="F225" s="31">
        <f t="shared" si="30"/>
        <v>0</v>
      </c>
      <c r="G225" s="69"/>
      <c r="H225" s="75"/>
      <c r="I225" s="32">
        <f t="shared" si="31"/>
        <v>0</v>
      </c>
      <c r="J225" s="33">
        <f t="shared" si="32"/>
        <v>0</v>
      </c>
      <c r="K225" s="27">
        <f t="shared" si="26"/>
        <v>0</v>
      </c>
      <c r="L225" s="35">
        <f t="shared" si="27"/>
        <v>0</v>
      </c>
      <c r="M225" s="30"/>
      <c r="N225" s="27">
        <f t="shared" si="28"/>
        <v>0</v>
      </c>
      <c r="P225" s="55"/>
      <c r="Q225" s="55"/>
    </row>
    <row r="226" spans="1:17" s="92" customFormat="1" ht="15.75" customHeight="1" x14ac:dyDescent="0.25">
      <c r="A226" s="30">
        <v>215</v>
      </c>
      <c r="B226" s="74" t="s">
        <v>251</v>
      </c>
      <c r="C226" s="30"/>
      <c r="D226" s="45"/>
      <c r="E226" s="31">
        <f t="shared" si="29"/>
        <v>0</v>
      </c>
      <c r="F226" s="31">
        <f t="shared" si="30"/>
        <v>0</v>
      </c>
      <c r="G226" s="69"/>
      <c r="H226" s="75"/>
      <c r="I226" s="32">
        <f t="shared" si="31"/>
        <v>0</v>
      </c>
      <c r="J226" s="33">
        <f t="shared" si="32"/>
        <v>0</v>
      </c>
      <c r="K226" s="27">
        <f t="shared" si="26"/>
        <v>0</v>
      </c>
      <c r="L226" s="35">
        <f t="shared" si="27"/>
        <v>0</v>
      </c>
      <c r="M226" s="30"/>
      <c r="N226" s="27">
        <f t="shared" si="28"/>
        <v>0</v>
      </c>
      <c r="P226" s="55"/>
      <c r="Q226" s="55"/>
    </row>
    <row r="227" spans="1:17" s="92" customFormat="1" ht="15.75" customHeight="1" x14ac:dyDescent="0.25">
      <c r="A227" s="30">
        <v>216</v>
      </c>
      <c r="B227" s="74" t="s">
        <v>252</v>
      </c>
      <c r="C227" s="30"/>
      <c r="D227" s="45"/>
      <c r="E227" s="31">
        <f t="shared" si="29"/>
        <v>0</v>
      </c>
      <c r="F227" s="31">
        <f t="shared" si="30"/>
        <v>0</v>
      </c>
      <c r="G227" s="69"/>
      <c r="H227" s="75"/>
      <c r="I227" s="32">
        <f t="shared" si="31"/>
        <v>0</v>
      </c>
      <c r="J227" s="33">
        <f t="shared" si="32"/>
        <v>0</v>
      </c>
      <c r="K227" s="27">
        <f t="shared" si="26"/>
        <v>0</v>
      </c>
      <c r="L227" s="35">
        <f t="shared" si="27"/>
        <v>0</v>
      </c>
      <c r="M227" s="30"/>
      <c r="N227" s="27">
        <f t="shared" si="28"/>
        <v>0</v>
      </c>
      <c r="P227" s="55"/>
      <c r="Q227" s="55"/>
    </row>
    <row r="228" spans="1:17" s="92" customFormat="1" ht="15.75" customHeight="1" x14ac:dyDescent="0.25">
      <c r="A228" s="30">
        <v>217</v>
      </c>
      <c r="B228" s="74" t="s">
        <v>254</v>
      </c>
      <c r="C228" s="30"/>
      <c r="D228" s="45"/>
      <c r="E228" s="31">
        <f t="shared" si="29"/>
        <v>0</v>
      </c>
      <c r="F228" s="31">
        <f t="shared" si="30"/>
        <v>0</v>
      </c>
      <c r="G228" s="69"/>
      <c r="H228" s="75"/>
      <c r="I228" s="32">
        <f t="shared" si="31"/>
        <v>0</v>
      </c>
      <c r="J228" s="33">
        <f t="shared" si="32"/>
        <v>0</v>
      </c>
      <c r="K228" s="27">
        <f t="shared" si="26"/>
        <v>0</v>
      </c>
      <c r="L228" s="35">
        <f t="shared" si="27"/>
        <v>0</v>
      </c>
      <c r="M228" s="30"/>
      <c r="N228" s="27">
        <f t="shared" si="28"/>
        <v>0</v>
      </c>
      <c r="P228" s="55"/>
      <c r="Q228" s="55"/>
    </row>
    <row r="229" spans="1:17" s="92" customFormat="1" ht="15.75" customHeight="1" x14ac:dyDescent="0.25">
      <c r="A229" s="30">
        <v>218</v>
      </c>
      <c r="B229" s="74" t="s">
        <v>255</v>
      </c>
      <c r="C229" s="30"/>
      <c r="D229" s="45"/>
      <c r="E229" s="31">
        <f t="shared" si="29"/>
        <v>0</v>
      </c>
      <c r="F229" s="31">
        <f t="shared" si="30"/>
        <v>0</v>
      </c>
      <c r="G229" s="69"/>
      <c r="H229" s="75"/>
      <c r="I229" s="32">
        <f t="shared" si="31"/>
        <v>0</v>
      </c>
      <c r="J229" s="33">
        <f t="shared" si="32"/>
        <v>0</v>
      </c>
      <c r="K229" s="27">
        <f t="shared" si="26"/>
        <v>0</v>
      </c>
      <c r="L229" s="35">
        <f t="shared" si="27"/>
        <v>0</v>
      </c>
      <c r="M229" s="30"/>
      <c r="N229" s="27">
        <f t="shared" si="28"/>
        <v>0</v>
      </c>
      <c r="P229" s="55"/>
      <c r="Q229" s="55"/>
    </row>
    <row r="230" spans="1:17" s="92" customFormat="1" ht="15.75" customHeight="1" x14ac:dyDescent="0.25">
      <c r="A230" s="30">
        <v>219</v>
      </c>
      <c r="B230" s="74" t="s">
        <v>256</v>
      </c>
      <c r="C230" s="30"/>
      <c r="D230" s="45"/>
      <c r="E230" s="31">
        <f t="shared" si="29"/>
        <v>0</v>
      </c>
      <c r="F230" s="31">
        <f t="shared" si="30"/>
        <v>0</v>
      </c>
      <c r="G230" s="69"/>
      <c r="H230" s="75"/>
      <c r="I230" s="32">
        <f t="shared" si="31"/>
        <v>0</v>
      </c>
      <c r="J230" s="33">
        <f t="shared" si="32"/>
        <v>0</v>
      </c>
      <c r="K230" s="27">
        <f t="shared" si="26"/>
        <v>0</v>
      </c>
      <c r="L230" s="35">
        <f t="shared" si="27"/>
        <v>0</v>
      </c>
      <c r="M230" s="30"/>
      <c r="N230" s="27">
        <f t="shared" si="28"/>
        <v>0</v>
      </c>
      <c r="P230" s="55"/>
      <c r="Q230" s="55"/>
    </row>
    <row r="231" spans="1:17" s="92" customFormat="1" ht="15.75" customHeight="1" x14ac:dyDescent="0.25">
      <c r="A231" s="30">
        <v>220</v>
      </c>
      <c r="B231" s="74" t="s">
        <v>257</v>
      </c>
      <c r="C231" s="30"/>
      <c r="D231" s="45"/>
      <c r="E231" s="31">
        <f t="shared" si="29"/>
        <v>0</v>
      </c>
      <c r="F231" s="31">
        <f t="shared" si="30"/>
        <v>0</v>
      </c>
      <c r="G231" s="69"/>
      <c r="H231" s="75"/>
      <c r="I231" s="32">
        <f t="shared" si="31"/>
        <v>0</v>
      </c>
      <c r="J231" s="33">
        <f t="shared" si="32"/>
        <v>0</v>
      </c>
      <c r="K231" s="27">
        <f t="shared" si="26"/>
        <v>0</v>
      </c>
      <c r="L231" s="35">
        <f t="shared" si="27"/>
        <v>0</v>
      </c>
      <c r="M231" s="30"/>
      <c r="N231" s="27">
        <f t="shared" si="28"/>
        <v>0</v>
      </c>
      <c r="P231" s="55"/>
      <c r="Q231" s="55"/>
    </row>
    <row r="232" spans="1:17" s="92" customFormat="1" ht="15.75" customHeight="1" x14ac:dyDescent="0.25">
      <c r="A232" s="30">
        <v>221</v>
      </c>
      <c r="B232" s="74" t="s">
        <v>258</v>
      </c>
      <c r="C232" s="30"/>
      <c r="D232" s="45"/>
      <c r="E232" s="31">
        <f t="shared" si="29"/>
        <v>0</v>
      </c>
      <c r="F232" s="31">
        <f t="shared" si="30"/>
        <v>0</v>
      </c>
      <c r="G232" s="69"/>
      <c r="H232" s="75"/>
      <c r="I232" s="32">
        <f t="shared" si="31"/>
        <v>0</v>
      </c>
      <c r="J232" s="33">
        <f t="shared" si="32"/>
        <v>0</v>
      </c>
      <c r="K232" s="27">
        <f t="shared" si="26"/>
        <v>0</v>
      </c>
      <c r="L232" s="35">
        <f t="shared" si="27"/>
        <v>0</v>
      </c>
      <c r="M232" s="30"/>
      <c r="N232" s="27">
        <f t="shared" si="28"/>
        <v>0</v>
      </c>
      <c r="P232" s="55"/>
      <c r="Q232" s="55"/>
    </row>
    <row r="233" spans="1:17" s="92" customFormat="1" ht="15.75" customHeight="1" x14ac:dyDescent="0.25">
      <c r="A233" s="30">
        <v>222</v>
      </c>
      <c r="B233" s="74" t="s">
        <v>259</v>
      </c>
      <c r="C233" s="30"/>
      <c r="D233" s="45"/>
      <c r="E233" s="31">
        <f t="shared" si="29"/>
        <v>0</v>
      </c>
      <c r="F233" s="31">
        <f t="shared" si="30"/>
        <v>0</v>
      </c>
      <c r="G233" s="69"/>
      <c r="H233" s="75"/>
      <c r="I233" s="32">
        <f t="shared" si="31"/>
        <v>0</v>
      </c>
      <c r="J233" s="33">
        <f t="shared" si="32"/>
        <v>0</v>
      </c>
      <c r="K233" s="27">
        <f t="shared" si="26"/>
        <v>0</v>
      </c>
      <c r="L233" s="35">
        <f t="shared" si="27"/>
        <v>0</v>
      </c>
      <c r="M233" s="30"/>
      <c r="N233" s="27">
        <f t="shared" si="28"/>
        <v>0</v>
      </c>
      <c r="P233" s="55"/>
      <c r="Q233" s="55"/>
    </row>
    <row r="234" spans="1:17" s="92" customFormat="1" ht="15.75" customHeight="1" x14ac:dyDescent="0.25">
      <c r="A234" s="30">
        <v>223</v>
      </c>
      <c r="B234" s="74" t="s">
        <v>260</v>
      </c>
      <c r="C234" s="30"/>
      <c r="D234" s="45"/>
      <c r="E234" s="31">
        <f t="shared" si="29"/>
        <v>0</v>
      </c>
      <c r="F234" s="31">
        <f t="shared" si="30"/>
        <v>0</v>
      </c>
      <c r="G234" s="69"/>
      <c r="H234" s="75"/>
      <c r="I234" s="32">
        <f t="shared" si="31"/>
        <v>0</v>
      </c>
      <c r="J234" s="33">
        <f t="shared" si="32"/>
        <v>0</v>
      </c>
      <c r="K234" s="27">
        <f t="shared" si="26"/>
        <v>0</v>
      </c>
      <c r="L234" s="35">
        <f t="shared" si="27"/>
        <v>0</v>
      </c>
      <c r="M234" s="30"/>
      <c r="N234" s="27">
        <f t="shared" si="28"/>
        <v>0</v>
      </c>
      <c r="P234" s="55"/>
      <c r="Q234" s="55"/>
    </row>
    <row r="235" spans="1:17" s="92" customFormat="1" ht="15.75" customHeight="1" x14ac:dyDescent="0.25">
      <c r="A235" s="30">
        <v>224</v>
      </c>
      <c r="B235" s="74" t="s">
        <v>261</v>
      </c>
      <c r="C235" s="30"/>
      <c r="D235" s="45"/>
      <c r="E235" s="31">
        <f t="shared" si="29"/>
        <v>0</v>
      </c>
      <c r="F235" s="31">
        <f t="shared" si="30"/>
        <v>0</v>
      </c>
      <c r="G235" s="69"/>
      <c r="H235" s="75"/>
      <c r="I235" s="32">
        <f t="shared" si="31"/>
        <v>0</v>
      </c>
      <c r="J235" s="33">
        <f t="shared" si="32"/>
        <v>0</v>
      </c>
      <c r="K235" s="27">
        <f t="shared" si="26"/>
        <v>0</v>
      </c>
      <c r="L235" s="35">
        <f t="shared" si="27"/>
        <v>0</v>
      </c>
      <c r="M235" s="30"/>
      <c r="N235" s="27">
        <f t="shared" si="28"/>
        <v>0</v>
      </c>
      <c r="P235" s="55"/>
      <c r="Q235" s="55"/>
    </row>
    <row r="236" spans="1:17" s="92" customFormat="1" ht="15.75" customHeight="1" x14ac:dyDescent="0.25">
      <c r="A236" s="30">
        <v>225</v>
      </c>
      <c r="B236" s="74" t="s">
        <v>262</v>
      </c>
      <c r="C236" s="30"/>
      <c r="D236" s="45"/>
      <c r="E236" s="31">
        <f t="shared" si="29"/>
        <v>0</v>
      </c>
      <c r="F236" s="31">
        <f t="shared" si="30"/>
        <v>0</v>
      </c>
      <c r="G236" s="69"/>
      <c r="H236" s="75"/>
      <c r="I236" s="32">
        <f t="shared" si="31"/>
        <v>0</v>
      </c>
      <c r="J236" s="33">
        <f t="shared" si="32"/>
        <v>0</v>
      </c>
      <c r="K236" s="27">
        <f t="shared" si="26"/>
        <v>0</v>
      </c>
      <c r="L236" s="35">
        <f t="shared" si="27"/>
        <v>0</v>
      </c>
      <c r="M236" s="30"/>
      <c r="N236" s="27">
        <f t="shared" si="28"/>
        <v>0</v>
      </c>
      <c r="P236" s="55"/>
      <c r="Q236" s="55"/>
    </row>
    <row r="237" spans="1:17" s="92" customFormat="1" ht="15.75" customHeight="1" x14ac:dyDescent="0.25">
      <c r="A237" s="30">
        <v>226</v>
      </c>
      <c r="B237" s="74" t="s">
        <v>263</v>
      </c>
      <c r="C237" s="30"/>
      <c r="D237" s="45"/>
      <c r="E237" s="31">
        <f t="shared" si="29"/>
        <v>0</v>
      </c>
      <c r="F237" s="31">
        <f t="shared" si="30"/>
        <v>0</v>
      </c>
      <c r="G237" s="69"/>
      <c r="H237" s="75"/>
      <c r="I237" s="32">
        <f t="shared" si="31"/>
        <v>0</v>
      </c>
      <c r="J237" s="33">
        <f t="shared" si="32"/>
        <v>0</v>
      </c>
      <c r="K237" s="27">
        <f t="shared" si="26"/>
        <v>0</v>
      </c>
      <c r="L237" s="35">
        <f t="shared" si="27"/>
        <v>0</v>
      </c>
      <c r="M237" s="30"/>
      <c r="N237" s="27">
        <f t="shared" si="28"/>
        <v>0</v>
      </c>
      <c r="P237" s="55"/>
      <c r="Q237" s="55"/>
    </row>
    <row r="238" spans="1:17" s="92" customFormat="1" ht="15.75" customHeight="1" x14ac:dyDescent="0.25">
      <c r="A238" s="30">
        <v>227</v>
      </c>
      <c r="B238" s="74" t="s">
        <v>264</v>
      </c>
      <c r="C238" s="30"/>
      <c r="D238" s="45"/>
      <c r="E238" s="31">
        <f t="shared" si="29"/>
        <v>0</v>
      </c>
      <c r="F238" s="31">
        <f t="shared" si="30"/>
        <v>0</v>
      </c>
      <c r="G238" s="69"/>
      <c r="H238" s="75"/>
      <c r="I238" s="32">
        <f t="shared" si="31"/>
        <v>0</v>
      </c>
      <c r="J238" s="33">
        <f t="shared" si="32"/>
        <v>0</v>
      </c>
      <c r="K238" s="27">
        <f t="shared" si="26"/>
        <v>0</v>
      </c>
      <c r="L238" s="35">
        <f t="shared" si="27"/>
        <v>0</v>
      </c>
      <c r="M238" s="30"/>
      <c r="N238" s="27">
        <f t="shared" si="28"/>
        <v>0</v>
      </c>
      <c r="P238" s="55"/>
      <c r="Q238" s="55"/>
    </row>
    <row r="239" spans="1:17" s="92" customFormat="1" ht="15.75" customHeight="1" x14ac:dyDescent="0.25">
      <c r="A239" s="30">
        <v>228</v>
      </c>
      <c r="B239" s="74" t="s">
        <v>265</v>
      </c>
      <c r="C239" s="30"/>
      <c r="D239" s="45"/>
      <c r="E239" s="31">
        <f t="shared" si="29"/>
        <v>0</v>
      </c>
      <c r="F239" s="31">
        <f t="shared" si="30"/>
        <v>0</v>
      </c>
      <c r="G239" s="69"/>
      <c r="H239" s="75"/>
      <c r="I239" s="32">
        <f t="shared" si="31"/>
        <v>0</v>
      </c>
      <c r="J239" s="33">
        <f t="shared" si="32"/>
        <v>0</v>
      </c>
      <c r="K239" s="27">
        <f t="shared" si="26"/>
        <v>0</v>
      </c>
      <c r="L239" s="35">
        <f t="shared" si="27"/>
        <v>0</v>
      </c>
      <c r="M239" s="30"/>
      <c r="N239" s="27">
        <f t="shared" si="28"/>
        <v>0</v>
      </c>
      <c r="P239" s="55"/>
      <c r="Q239" s="55"/>
    </row>
    <row r="240" spans="1:17" s="92" customFormat="1" ht="15.75" customHeight="1" x14ac:dyDescent="0.25">
      <c r="A240" s="30">
        <v>229</v>
      </c>
      <c r="B240" s="74" t="s">
        <v>266</v>
      </c>
      <c r="C240" s="30"/>
      <c r="D240" s="45"/>
      <c r="E240" s="31">
        <f t="shared" si="29"/>
        <v>0</v>
      </c>
      <c r="F240" s="31">
        <f t="shared" si="30"/>
        <v>0</v>
      </c>
      <c r="G240" s="69"/>
      <c r="H240" s="75"/>
      <c r="I240" s="32">
        <f t="shared" si="31"/>
        <v>0</v>
      </c>
      <c r="J240" s="33">
        <f t="shared" si="32"/>
        <v>0</v>
      </c>
      <c r="K240" s="27">
        <f t="shared" si="26"/>
        <v>0</v>
      </c>
      <c r="L240" s="35">
        <f t="shared" si="27"/>
        <v>0</v>
      </c>
      <c r="M240" s="30"/>
      <c r="N240" s="27">
        <f t="shared" si="28"/>
        <v>0</v>
      </c>
      <c r="P240" s="55"/>
      <c r="Q240" s="55"/>
    </row>
    <row r="241" spans="1:17" s="92" customFormat="1" ht="15.75" customHeight="1" x14ac:dyDescent="0.25">
      <c r="A241" s="30">
        <v>230</v>
      </c>
      <c r="B241" s="74" t="s">
        <v>267</v>
      </c>
      <c r="C241" s="30"/>
      <c r="D241" s="45"/>
      <c r="E241" s="31">
        <f t="shared" si="29"/>
        <v>0</v>
      </c>
      <c r="F241" s="31">
        <f t="shared" si="30"/>
        <v>0</v>
      </c>
      <c r="G241" s="69"/>
      <c r="H241" s="75"/>
      <c r="I241" s="32">
        <f t="shared" si="31"/>
        <v>0</v>
      </c>
      <c r="J241" s="33">
        <f t="shared" si="32"/>
        <v>0</v>
      </c>
      <c r="K241" s="27">
        <f t="shared" si="26"/>
        <v>0</v>
      </c>
      <c r="L241" s="35">
        <f t="shared" si="27"/>
        <v>0</v>
      </c>
      <c r="M241" s="30"/>
      <c r="N241" s="27">
        <f t="shared" si="28"/>
        <v>0</v>
      </c>
      <c r="P241" s="55"/>
      <c r="Q241" s="55"/>
    </row>
    <row r="242" spans="1:17" s="92" customFormat="1" ht="15.75" customHeight="1" x14ac:dyDescent="0.25">
      <c r="A242" s="30">
        <v>231</v>
      </c>
      <c r="B242" s="74" t="s">
        <v>268</v>
      </c>
      <c r="C242" s="30"/>
      <c r="D242" s="45"/>
      <c r="E242" s="31">
        <f t="shared" si="29"/>
        <v>0</v>
      </c>
      <c r="F242" s="31">
        <f t="shared" si="30"/>
        <v>0</v>
      </c>
      <c r="G242" s="69"/>
      <c r="H242" s="75"/>
      <c r="I242" s="32">
        <f t="shared" si="31"/>
        <v>0</v>
      </c>
      <c r="J242" s="33">
        <f t="shared" si="32"/>
        <v>0</v>
      </c>
      <c r="K242" s="27">
        <f t="shared" si="26"/>
        <v>0</v>
      </c>
      <c r="L242" s="35">
        <f t="shared" si="27"/>
        <v>0</v>
      </c>
      <c r="M242" s="30"/>
      <c r="N242" s="27">
        <f t="shared" si="28"/>
        <v>0</v>
      </c>
      <c r="P242" s="55"/>
      <c r="Q242" s="55"/>
    </row>
    <row r="243" spans="1:17" s="92" customFormat="1" ht="15.75" customHeight="1" x14ac:dyDescent="0.25">
      <c r="A243" s="30">
        <v>232</v>
      </c>
      <c r="B243" s="74" t="s">
        <v>269</v>
      </c>
      <c r="C243" s="30"/>
      <c r="D243" s="45"/>
      <c r="E243" s="31">
        <f t="shared" si="29"/>
        <v>0</v>
      </c>
      <c r="F243" s="31">
        <f t="shared" si="30"/>
        <v>0</v>
      </c>
      <c r="G243" s="69"/>
      <c r="H243" s="75"/>
      <c r="I243" s="32">
        <f t="shared" si="31"/>
        <v>0</v>
      </c>
      <c r="J243" s="33">
        <f t="shared" si="32"/>
        <v>0</v>
      </c>
      <c r="K243" s="27">
        <f t="shared" si="26"/>
        <v>0</v>
      </c>
      <c r="L243" s="35">
        <f t="shared" si="27"/>
        <v>0</v>
      </c>
      <c r="M243" s="30"/>
      <c r="N243" s="27">
        <f t="shared" si="28"/>
        <v>0</v>
      </c>
      <c r="P243" s="55"/>
      <c r="Q243" s="55"/>
    </row>
    <row r="244" spans="1:17" s="92" customFormat="1" ht="15.75" customHeight="1" x14ac:dyDescent="0.25">
      <c r="A244" s="107"/>
      <c r="B244" s="74"/>
      <c r="C244" s="30"/>
      <c r="D244" s="45"/>
      <c r="E244" s="31">
        <f t="shared" si="29"/>
        <v>0</v>
      </c>
      <c r="F244" s="31">
        <f t="shared" si="30"/>
        <v>0</v>
      </c>
      <c r="G244" s="69"/>
      <c r="H244" s="75"/>
      <c r="I244" s="32">
        <f t="shared" si="31"/>
        <v>0</v>
      </c>
      <c r="J244" s="33">
        <f t="shared" si="32"/>
        <v>0</v>
      </c>
      <c r="K244" s="27">
        <f t="shared" si="26"/>
        <v>0</v>
      </c>
      <c r="L244" s="35">
        <f t="shared" si="27"/>
        <v>0</v>
      </c>
      <c r="M244" s="30"/>
      <c r="N244" s="27">
        <f t="shared" si="28"/>
        <v>0</v>
      </c>
      <c r="P244" s="55"/>
      <c r="Q244" s="55"/>
    </row>
    <row r="245" spans="1:17" ht="15.75" customHeight="1" x14ac:dyDescent="0.25">
      <c r="A245" s="85"/>
      <c r="B245" s="29"/>
      <c r="C245" s="30"/>
      <c r="D245" s="45"/>
      <c r="E245" s="31">
        <f t="shared" si="29"/>
        <v>0</v>
      </c>
      <c r="F245" s="31">
        <f t="shared" si="30"/>
        <v>0</v>
      </c>
      <c r="G245" s="69"/>
      <c r="H245" s="75"/>
      <c r="I245" s="32">
        <f t="shared" si="31"/>
        <v>0</v>
      </c>
      <c r="J245" s="33">
        <f t="shared" si="32"/>
        <v>0</v>
      </c>
      <c r="K245" s="27">
        <f t="shared" si="26"/>
        <v>0</v>
      </c>
      <c r="L245" s="35">
        <f t="shared" si="27"/>
        <v>0</v>
      </c>
      <c r="M245" s="30"/>
      <c r="N245" s="27">
        <f t="shared" si="28"/>
        <v>0</v>
      </c>
      <c r="P245" s="55"/>
      <c r="Q245" s="55"/>
    </row>
    <row r="246" spans="1:17" ht="13.8" x14ac:dyDescent="0.25">
      <c r="A246" s="85"/>
      <c r="B246" s="70" t="s">
        <v>229</v>
      </c>
      <c r="C246" s="70"/>
      <c r="D246" s="71">
        <f>SUM(D13:D245)</f>
        <v>21576952.815938186</v>
      </c>
      <c r="E246" s="72"/>
      <c r="F246" s="72"/>
      <c r="G246" s="72"/>
      <c r="H246" s="73">
        <f>SUM(H13:H245)</f>
        <v>6104400</v>
      </c>
      <c r="I246" s="72"/>
      <c r="J246" s="72"/>
      <c r="K246" s="71">
        <f>SUM(K13:K245)</f>
        <v>8886500.3987773452</v>
      </c>
      <c r="L246" s="72"/>
      <c r="M246" s="72"/>
      <c r="N246" s="71">
        <f>SUM(N13:N245)</f>
        <v>18794852.41716085</v>
      </c>
      <c r="Q246" s="55"/>
    </row>
    <row r="247" spans="1:17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Q247" s="55"/>
    </row>
    <row r="248" spans="1:17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Q248" s="55"/>
    </row>
    <row r="249" spans="1:17" x14ac:dyDescent="0.25">
      <c r="A249" s="40"/>
      <c r="B249" s="68"/>
      <c r="C249" s="66"/>
      <c r="D249" s="66"/>
      <c r="E249" s="66"/>
      <c r="F249" s="66"/>
      <c r="G249" s="66"/>
      <c r="H249" s="68"/>
      <c r="I249" s="66"/>
      <c r="J249" s="66"/>
      <c r="K249" s="66"/>
      <c r="L249" s="40"/>
      <c r="M249" s="40"/>
      <c r="N249" s="40"/>
      <c r="P249" s="55"/>
      <c r="Q249" s="55"/>
    </row>
    <row r="250" spans="1:17" x14ac:dyDescent="0.25">
      <c r="A250" s="40"/>
      <c r="B250" s="66"/>
      <c r="C250" s="66"/>
      <c r="D250" s="66"/>
      <c r="E250" s="66"/>
      <c r="F250" s="66"/>
      <c r="G250" s="66"/>
      <c r="H250" s="67"/>
      <c r="I250" s="66"/>
      <c r="J250" s="66"/>
      <c r="K250" s="66"/>
      <c r="L250" s="40"/>
      <c r="M250" s="40"/>
      <c r="N250" s="40"/>
      <c r="Q250" s="55"/>
    </row>
    <row r="251" spans="1:17" x14ac:dyDescent="0.25">
      <c r="A251" s="40"/>
      <c r="B251" s="66"/>
      <c r="C251" s="66"/>
      <c r="D251" s="66"/>
      <c r="E251" s="66"/>
      <c r="F251" s="66"/>
      <c r="G251" s="66"/>
      <c r="H251" s="67"/>
      <c r="I251" s="66"/>
      <c r="J251" s="66"/>
      <c r="K251" s="66"/>
      <c r="L251" s="40"/>
      <c r="M251" s="40"/>
      <c r="N251" s="40"/>
      <c r="Q251" s="55"/>
    </row>
    <row r="252" spans="1:17" x14ac:dyDescent="0.25">
      <c r="A252" s="40"/>
      <c r="B252" s="66"/>
      <c r="C252" s="66"/>
      <c r="D252" s="66"/>
      <c r="E252" s="66"/>
      <c r="F252" s="66"/>
      <c r="G252" s="66"/>
      <c r="H252" s="67"/>
      <c r="I252" s="66"/>
      <c r="J252" s="66"/>
      <c r="K252" s="66"/>
      <c r="L252" s="40"/>
      <c r="M252" s="40"/>
      <c r="N252" s="40"/>
      <c r="Q252" s="55"/>
    </row>
    <row r="253" spans="1:17" x14ac:dyDescent="0.25">
      <c r="A253" s="40"/>
      <c r="B253" s="40"/>
      <c r="C253" s="40"/>
      <c r="D253" s="40"/>
      <c r="E253" s="40"/>
      <c r="F253" s="40"/>
      <c r="G253" s="40"/>
      <c r="H253" s="60"/>
      <c r="I253" s="40"/>
      <c r="J253" s="40"/>
      <c r="K253" s="40"/>
      <c r="L253" s="40"/>
      <c r="M253" s="40"/>
      <c r="N253" s="40"/>
      <c r="Q253" s="55"/>
    </row>
    <row r="254" spans="1:17" x14ac:dyDescent="0.25">
      <c r="A254" s="40"/>
      <c r="B254" s="40"/>
      <c r="C254" s="40"/>
      <c r="D254" s="41">
        <f>D246+H246</f>
        <v>27681352.815938186</v>
      </c>
      <c r="E254" s="40"/>
      <c r="F254" s="40"/>
      <c r="G254" s="40"/>
      <c r="H254" s="40"/>
      <c r="I254" s="40"/>
      <c r="J254" s="40"/>
      <c r="K254" s="40"/>
      <c r="L254" s="40"/>
      <c r="M254" s="40"/>
      <c r="N254" s="60"/>
      <c r="Q254" s="55"/>
    </row>
    <row r="255" spans="1:17" x14ac:dyDescent="0.25">
      <c r="A255" s="40"/>
      <c r="B255" s="40"/>
      <c r="C255" s="40"/>
      <c r="D255" s="41">
        <f>K246+N246</f>
        <v>27681352.815938197</v>
      </c>
      <c r="E255" s="40"/>
      <c r="F255" s="40"/>
      <c r="H255" s="41"/>
      <c r="I255" s="40"/>
      <c r="J255" s="40"/>
      <c r="K255" s="41"/>
      <c r="L255" s="40"/>
      <c r="M255" s="40"/>
      <c r="N255" s="40"/>
      <c r="Q255" s="55"/>
    </row>
    <row r="256" spans="1:17" x14ac:dyDescent="0.25">
      <c r="D256" s="41"/>
      <c r="I256" s="15"/>
      <c r="J256" s="15"/>
      <c r="K256" s="15"/>
      <c r="L256" s="15"/>
      <c r="M256" s="15"/>
      <c r="N256" s="16"/>
      <c r="O256" s="16"/>
      <c r="P256" s="16"/>
      <c r="Q256" s="15"/>
    </row>
    <row r="257" spans="9:17" x14ac:dyDescent="0.25">
      <c r="I257" s="15"/>
      <c r="J257" s="15"/>
      <c r="K257" s="15"/>
      <c r="L257" s="15"/>
      <c r="M257" s="15"/>
      <c r="N257" s="15"/>
      <c r="O257" s="16"/>
      <c r="P257" s="16"/>
      <c r="Q257" s="16"/>
    </row>
    <row r="258" spans="9:17" x14ac:dyDescent="0.25">
      <c r="I258" s="16"/>
      <c r="J258" s="16"/>
      <c r="K258" s="16"/>
      <c r="L258" s="16"/>
      <c r="M258" s="16"/>
      <c r="N258" s="16"/>
      <c r="O258" s="16"/>
      <c r="P258" s="16"/>
      <c r="Q258" s="16"/>
    </row>
    <row r="259" spans="9:17" x14ac:dyDescent="0.25">
      <c r="I259" s="16"/>
      <c r="J259" s="16"/>
      <c r="K259" s="16"/>
      <c r="L259" s="16"/>
      <c r="M259" s="16"/>
      <c r="N259" s="16"/>
      <c r="O259" s="16"/>
      <c r="P259" s="16"/>
      <c r="Q259" s="16"/>
    </row>
    <row r="260" spans="9:17" x14ac:dyDescent="0.25">
      <c r="I260" s="16"/>
      <c r="J260" s="16"/>
      <c r="K260" s="16"/>
      <c r="L260" s="16"/>
      <c r="M260" s="16"/>
      <c r="N260" s="16"/>
      <c r="O260" s="16"/>
      <c r="P260" s="16"/>
      <c r="Q260" s="16"/>
    </row>
    <row r="261" spans="9:17" x14ac:dyDescent="0.25">
      <c r="I261" s="16"/>
      <c r="J261" s="16"/>
      <c r="K261" s="16"/>
      <c r="L261" s="16"/>
      <c r="M261" s="16"/>
      <c r="N261" s="16"/>
      <c r="O261" s="16"/>
      <c r="P261" s="16"/>
      <c r="Q261" s="16"/>
    </row>
    <row r="262" spans="9:17" x14ac:dyDescent="0.25">
      <c r="I262" s="16"/>
      <c r="J262" s="17"/>
      <c r="K262" s="16"/>
      <c r="L262" s="16"/>
      <c r="M262" s="16"/>
      <c r="N262" s="16"/>
      <c r="O262" s="16"/>
      <c r="P262" s="16"/>
      <c r="Q262" s="16"/>
    </row>
    <row r="263" spans="9:17" x14ac:dyDescent="0.25">
      <c r="I263" s="16"/>
      <c r="J263" s="18"/>
      <c r="K263" s="16"/>
      <c r="L263" s="16"/>
      <c r="M263" s="16"/>
      <c r="N263" s="16"/>
      <c r="O263" s="16"/>
      <c r="P263" s="16"/>
      <c r="Q263" s="16"/>
    </row>
    <row r="264" spans="9:17" x14ac:dyDescent="0.25">
      <c r="I264" s="16"/>
      <c r="J264" s="16"/>
      <c r="K264" s="16"/>
      <c r="L264" s="16"/>
      <c r="M264" s="16">
        <f>4902800-60000</f>
        <v>4842800</v>
      </c>
      <c r="N264" s="16"/>
      <c r="O264" s="16"/>
      <c r="P264" s="16"/>
      <c r="Q264" s="16"/>
    </row>
    <row r="265" spans="9:17" x14ac:dyDescent="0.25">
      <c r="I265" s="16"/>
      <c r="J265" s="19"/>
      <c r="K265" s="16"/>
      <c r="L265" s="16"/>
      <c r="M265" s="16"/>
      <c r="N265" s="16"/>
      <c r="O265" s="16"/>
      <c r="P265" s="16"/>
      <c r="Q265" s="16"/>
    </row>
    <row r="266" spans="9:17" x14ac:dyDescent="0.25">
      <c r="I266" s="16"/>
      <c r="J266" s="16"/>
      <c r="K266" s="16"/>
      <c r="L266" s="16"/>
      <c r="M266" s="16"/>
      <c r="N266" s="16"/>
      <c r="O266" s="16"/>
      <c r="P266" s="16"/>
      <c r="Q266" s="16"/>
    </row>
    <row r="267" spans="9:17" x14ac:dyDescent="0.25">
      <c r="I267" s="16"/>
      <c r="J267" s="16"/>
      <c r="K267" s="16"/>
      <c r="L267" s="16"/>
      <c r="M267" s="16"/>
      <c r="N267" s="16"/>
      <c r="O267" s="16"/>
      <c r="P267" s="16"/>
      <c r="Q267" s="16"/>
    </row>
    <row r="268" spans="9:17" x14ac:dyDescent="0.25">
      <c r="I268" s="16"/>
      <c r="J268" s="16"/>
      <c r="K268" s="16"/>
      <c r="L268" s="16"/>
      <c r="M268" s="16"/>
      <c r="N268" s="16"/>
      <c r="O268" s="16"/>
      <c r="P268" s="16"/>
      <c r="Q268" s="16"/>
    </row>
    <row r="269" spans="9:17" x14ac:dyDescent="0.25">
      <c r="I269" s="16"/>
      <c r="J269" s="16"/>
      <c r="K269" s="16"/>
      <c r="L269" s="16"/>
      <c r="M269" s="16"/>
      <c r="N269" s="16"/>
      <c r="O269" s="16"/>
      <c r="P269" s="16"/>
      <c r="Q269" s="16"/>
    </row>
    <row r="270" spans="9:17" x14ac:dyDescent="0.25">
      <c r="I270" s="16"/>
      <c r="J270" s="16"/>
      <c r="K270" s="16"/>
      <c r="L270" s="16"/>
      <c r="M270" s="16"/>
      <c r="N270" s="16"/>
      <c r="O270" s="16"/>
      <c r="P270" s="16"/>
      <c r="Q270" s="16"/>
    </row>
    <row r="271" spans="9:17" x14ac:dyDescent="0.25">
      <c r="I271" s="16"/>
      <c r="J271" s="20"/>
      <c r="K271" s="16"/>
      <c r="L271" s="15"/>
      <c r="M271" s="21"/>
      <c r="N271" s="15"/>
      <c r="O271" s="21"/>
      <c r="P271" s="22"/>
      <c r="Q271" s="16"/>
    </row>
    <row r="272" spans="9:17" x14ac:dyDescent="0.25"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9:17" x14ac:dyDescent="0.25"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9:17" x14ac:dyDescent="0.25"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9:17" x14ac:dyDescent="0.25">
      <c r="I275" s="16"/>
      <c r="J275" s="16"/>
      <c r="K275" s="16"/>
      <c r="L275" s="16"/>
      <c r="M275" s="16"/>
      <c r="N275" s="16"/>
      <c r="O275" s="16"/>
      <c r="P275" s="16"/>
      <c r="Q275" s="16"/>
    </row>
    <row r="276" spans="9:17" x14ac:dyDescent="0.25">
      <c r="I276" s="16"/>
      <c r="J276" s="16"/>
      <c r="K276" s="17"/>
      <c r="L276" s="16"/>
      <c r="M276" s="16"/>
      <c r="N276" s="16"/>
      <c r="O276" s="16"/>
      <c r="P276" s="16"/>
      <c r="Q276" s="16"/>
    </row>
  </sheetData>
  <autoFilter ref="A11:N246" xr:uid="{00000000-0009-0000-0000-000005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  <sortState xmlns:xlrd2="http://schemas.microsoft.com/office/spreadsheetml/2017/richdata2" ref="A168:N210">
      <sortCondition sortBy="cellColor" ref="B11:B219" dxfId="1"/>
    </sortState>
  </autoFilter>
  <mergeCells count="13">
    <mergeCell ref="M11:N11"/>
    <mergeCell ref="A10:E10"/>
    <mergeCell ref="A11:A12"/>
    <mergeCell ref="B11:B12"/>
    <mergeCell ref="C11:D11"/>
    <mergeCell ref="G11:I11"/>
    <mergeCell ref="J11:L11"/>
    <mergeCell ref="A9:N9"/>
    <mergeCell ref="A2:N2"/>
    <mergeCell ref="A3:N3"/>
    <mergeCell ref="A4:N4"/>
    <mergeCell ref="A7:N7"/>
    <mergeCell ref="A8:N8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89"/>
  <sheetViews>
    <sheetView topLeftCell="A210" zoomScale="98" zoomScaleNormal="98" workbookViewId="0">
      <selection activeCell="A215" sqref="A215:B236"/>
    </sheetView>
  </sheetViews>
  <sheetFormatPr defaultColWidth="9.109375" defaultRowHeight="13.2" x14ac:dyDescent="0.25"/>
  <cols>
    <col min="1" max="1" width="5.109375" style="79" customWidth="1"/>
    <col min="2" max="2" width="30.44140625" style="79" customWidth="1"/>
    <col min="3" max="3" width="8" style="79" customWidth="1"/>
    <col min="4" max="4" width="11.88671875" style="79" customWidth="1"/>
    <col min="5" max="5" width="11.5546875" style="79" hidden="1" customWidth="1"/>
    <col min="6" max="6" width="9.33203125" style="79" hidden="1" customWidth="1"/>
    <col min="7" max="7" width="8" style="79" customWidth="1"/>
    <col min="8" max="8" width="12.33203125" style="79" customWidth="1"/>
    <col min="9" max="9" width="8.6640625" style="79" hidden="1" customWidth="1"/>
    <col min="10" max="10" width="8" style="79" customWidth="1"/>
    <col min="11" max="11" width="12.33203125" style="79" customWidth="1"/>
    <col min="12" max="12" width="8.5546875" style="79" hidden="1" customWidth="1"/>
    <col min="13" max="13" width="8" style="79" customWidth="1"/>
    <col min="14" max="14" width="15" style="79" customWidth="1"/>
    <col min="15" max="15" width="9.109375" style="79"/>
    <col min="16" max="16" width="13.6640625" style="79" bestFit="1" customWidth="1"/>
    <col min="17" max="17" width="23.88671875" style="79" bestFit="1" customWidth="1"/>
    <col min="18" max="16384" width="9.109375" style="79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77"/>
    </row>
    <row r="6" spans="1:19" ht="4.5" customHeight="1" x14ac:dyDescent="0.25">
      <c r="A6" s="77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249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78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f>'APRIL 2024 '!M13</f>
        <v>5</v>
      </c>
      <c r="D13" s="45">
        <f>'APRIL 2024 '!N13</f>
        <v>55000</v>
      </c>
      <c r="E13" s="31">
        <f>IF(C13&gt;0,D13/C13,0)</f>
        <v>11000</v>
      </c>
      <c r="F13" s="31">
        <f t="shared" ref="F13:F14" si="0">IF(C13&gt;0,E13,I13)</f>
        <v>11000</v>
      </c>
      <c r="G13" s="32"/>
      <c r="H13" s="27">
        <v>141000</v>
      </c>
      <c r="I13" s="32">
        <f>IF(G13&gt;0,H13/G13,0)</f>
        <v>0</v>
      </c>
      <c r="J13" s="33"/>
      <c r="K13" s="27">
        <f>J13*L13</f>
        <v>0</v>
      </c>
      <c r="L13" s="35">
        <f>IF(G13&gt;0,(D13+H13)/(C13+G13),F13)</f>
        <v>11000</v>
      </c>
      <c r="M13" s="32"/>
      <c r="N13" s="27">
        <f>M13*L13</f>
        <v>0</v>
      </c>
      <c r="Q13" s="9"/>
    </row>
    <row r="14" spans="1:19" ht="15" customHeight="1" x14ac:dyDescent="0.25">
      <c r="A14" s="28">
        <v>2</v>
      </c>
      <c r="B14" s="29" t="s">
        <v>3</v>
      </c>
      <c r="C14" s="30">
        <f>'APRIL 2024 '!M14</f>
        <v>21</v>
      </c>
      <c r="D14" s="45">
        <f>'APRIL 2024 '!N14</f>
        <v>56875</v>
      </c>
      <c r="E14" s="31">
        <f t="shared" ref="E14:E77" si="1">IF(C14&gt;0,D14/C14,0)</f>
        <v>2708.3333333333335</v>
      </c>
      <c r="F14" s="31">
        <f t="shared" si="0"/>
        <v>2708.3333333333335</v>
      </c>
      <c r="G14" s="36"/>
      <c r="H14" s="27">
        <v>70000</v>
      </c>
      <c r="I14" s="32">
        <f>IF(G14&gt;0,H14/G14,0)</f>
        <v>0</v>
      </c>
      <c r="J14" s="37"/>
      <c r="K14" s="27">
        <f t="shared" ref="K14:K77" si="2">J14*L14</f>
        <v>0</v>
      </c>
      <c r="L14" s="35">
        <f t="shared" ref="L14:L77" si="3">IF(G14&gt;0,(D14+H14)/(C14+G14),F14)</f>
        <v>2708.3333333333335</v>
      </c>
      <c r="M14" s="32"/>
      <c r="N14" s="27">
        <f t="shared" ref="N14:N77" si="4">M14*L14</f>
        <v>0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f>'APRIL 2024 '!M15</f>
        <v>0</v>
      </c>
      <c r="D15" s="45">
        <f>'APRIL 2024 '!N15</f>
        <v>0</v>
      </c>
      <c r="E15" s="31">
        <f t="shared" si="1"/>
        <v>0</v>
      </c>
      <c r="F15" s="31">
        <f>IF(C15&gt;0,E15,I15)</f>
        <v>0</v>
      </c>
      <c r="G15" s="32"/>
      <c r="H15" s="27" t="s">
        <v>243</v>
      </c>
      <c r="I15" s="32">
        <f t="shared" ref="I15:I78" si="5">IF(G15&gt;0,H15/G15,0)</f>
        <v>0</v>
      </c>
      <c r="J15" s="33"/>
      <c r="K15" s="27">
        <f t="shared" si="2"/>
        <v>0</v>
      </c>
      <c r="L15" s="35">
        <f t="shared" si="3"/>
        <v>0</v>
      </c>
      <c r="M15" s="32"/>
      <c r="N15" s="27">
        <f t="shared" si="4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f>'APRIL 2024 '!M16</f>
        <v>7</v>
      </c>
      <c r="D16" s="45">
        <f>'APRIL 2024 '!N16</f>
        <v>177333.4705882353</v>
      </c>
      <c r="E16" s="31">
        <f t="shared" si="1"/>
        <v>25333.352941176472</v>
      </c>
      <c r="F16" s="31">
        <f t="shared" ref="F16:F79" si="6">IF(C16&gt;0,E16,I16)</f>
        <v>25333.352941176472</v>
      </c>
      <c r="G16" s="32"/>
      <c r="H16" s="27">
        <v>230000</v>
      </c>
      <c r="I16" s="32">
        <f>IF(G16&gt;0,H16/G16,0)</f>
        <v>0</v>
      </c>
      <c r="J16" s="33"/>
      <c r="K16" s="27">
        <f>J16*L16</f>
        <v>0</v>
      </c>
      <c r="L16" s="35">
        <f t="shared" si="3"/>
        <v>25333.352941176472</v>
      </c>
      <c r="M16" s="32"/>
      <c r="N16" s="27">
        <f>M16*L16</f>
        <v>0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f>'APRIL 2024 '!M17</f>
        <v>2</v>
      </c>
      <c r="D17" s="45">
        <f>'APRIL 2024 '!N17</f>
        <v>20000</v>
      </c>
      <c r="E17" s="31">
        <f t="shared" si="1"/>
        <v>10000</v>
      </c>
      <c r="F17" s="31">
        <f t="shared" si="6"/>
        <v>10000</v>
      </c>
      <c r="G17" s="32">
        <v>12</v>
      </c>
      <c r="H17" s="27">
        <v>114000</v>
      </c>
      <c r="I17" s="32">
        <f t="shared" si="5"/>
        <v>9500</v>
      </c>
      <c r="J17" s="33"/>
      <c r="K17" s="27">
        <f t="shared" si="2"/>
        <v>0</v>
      </c>
      <c r="L17" s="35">
        <f t="shared" si="3"/>
        <v>9571.4285714285706</v>
      </c>
      <c r="M17" s="32"/>
      <c r="N17" s="27">
        <f t="shared" si="4"/>
        <v>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f>'APRIL 2024 '!M18</f>
        <v>78</v>
      </c>
      <c r="D18" s="45">
        <f>'APRIL 2024 '!N18</f>
        <v>417578.69662921346</v>
      </c>
      <c r="E18" s="31">
        <f t="shared" si="1"/>
        <v>5353.5730337078649</v>
      </c>
      <c r="F18" s="31">
        <f t="shared" si="6"/>
        <v>5353.5730337078649</v>
      </c>
      <c r="G18" s="32"/>
      <c r="H18" s="27"/>
      <c r="I18" s="32">
        <f t="shared" si="5"/>
        <v>0</v>
      </c>
      <c r="J18" s="33"/>
      <c r="K18" s="27">
        <f t="shared" si="2"/>
        <v>0</v>
      </c>
      <c r="L18" s="35">
        <f t="shared" si="3"/>
        <v>5353.5730337078649</v>
      </c>
      <c r="M18" s="32"/>
      <c r="N18" s="27">
        <f t="shared" si="4"/>
        <v>0</v>
      </c>
      <c r="Q18" s="81"/>
    </row>
    <row r="19" spans="1:17" ht="15" customHeight="1" x14ac:dyDescent="0.25">
      <c r="A19" s="28">
        <v>7</v>
      </c>
      <c r="B19" s="29" t="s">
        <v>8</v>
      </c>
      <c r="C19" s="30">
        <f>'APRIL 2024 '!M19</f>
        <v>0</v>
      </c>
      <c r="D19" s="45">
        <f>'APRIL 2024 '!N19</f>
        <v>0</v>
      </c>
      <c r="E19" s="31">
        <f t="shared" si="1"/>
        <v>0</v>
      </c>
      <c r="F19" s="31">
        <f t="shared" si="6"/>
        <v>0</v>
      </c>
      <c r="G19" s="32"/>
      <c r="H19" s="27"/>
      <c r="I19" s="32">
        <f t="shared" si="5"/>
        <v>0</v>
      </c>
      <c r="J19" s="33"/>
      <c r="K19" s="27">
        <f t="shared" si="2"/>
        <v>0</v>
      </c>
      <c r="L19" s="35">
        <f t="shared" si="3"/>
        <v>0</v>
      </c>
      <c r="M19" s="32"/>
      <c r="N19" s="27">
        <f t="shared" si="4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f>'APRIL 2024 '!M20</f>
        <v>6</v>
      </c>
      <c r="D20" s="45">
        <f>'APRIL 2024 '!N20</f>
        <v>11000.004347826085</v>
      </c>
      <c r="E20" s="31">
        <f t="shared" si="1"/>
        <v>1833.3340579710141</v>
      </c>
      <c r="F20" s="31">
        <f t="shared" si="6"/>
        <v>1833.3340579710141</v>
      </c>
      <c r="G20" s="32">
        <v>24</v>
      </c>
      <c r="H20" s="27">
        <v>44000</v>
      </c>
      <c r="I20" s="32">
        <f t="shared" si="5"/>
        <v>1833.3333333333333</v>
      </c>
      <c r="J20" s="33"/>
      <c r="K20" s="27">
        <f t="shared" si="2"/>
        <v>0</v>
      </c>
      <c r="L20" s="35">
        <f t="shared" si="3"/>
        <v>1833.3334782608695</v>
      </c>
      <c r="M20" s="32"/>
      <c r="N20" s="27">
        <f t="shared" si="4"/>
        <v>0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f>'APRIL 2024 '!M21</f>
        <v>0</v>
      </c>
      <c r="D21" s="45">
        <f>'APRIL 2024 '!N21</f>
        <v>0</v>
      </c>
      <c r="E21" s="31">
        <f t="shared" si="1"/>
        <v>0</v>
      </c>
      <c r="F21" s="31">
        <f t="shared" si="6"/>
        <v>0</v>
      </c>
      <c r="G21" s="32"/>
      <c r="H21" s="27"/>
      <c r="I21" s="32">
        <f t="shared" si="5"/>
        <v>0</v>
      </c>
      <c r="J21" s="33"/>
      <c r="K21" s="27">
        <f t="shared" si="2"/>
        <v>0</v>
      </c>
      <c r="L21" s="35">
        <f t="shared" si="3"/>
        <v>0</v>
      </c>
      <c r="M21" s="32"/>
      <c r="N21" s="27">
        <f t="shared" si="4"/>
        <v>0</v>
      </c>
      <c r="Q21" s="9"/>
    </row>
    <row r="22" spans="1:17" ht="15" customHeight="1" x14ac:dyDescent="0.25">
      <c r="A22" s="28">
        <v>10</v>
      </c>
      <c r="B22" s="29" t="s">
        <v>11</v>
      </c>
      <c r="C22" s="30">
        <f>'APRIL 2024 '!M22</f>
        <v>0</v>
      </c>
      <c r="D22" s="45">
        <f>'APRIL 2024 '!N22</f>
        <v>0</v>
      </c>
      <c r="E22" s="31">
        <f t="shared" si="1"/>
        <v>0</v>
      </c>
      <c r="F22" s="31">
        <f t="shared" si="6"/>
        <v>0</v>
      </c>
      <c r="G22" s="32"/>
      <c r="H22" s="27"/>
      <c r="I22" s="32">
        <f t="shared" si="5"/>
        <v>0</v>
      </c>
      <c r="J22" s="33"/>
      <c r="K22" s="27">
        <f t="shared" si="2"/>
        <v>0</v>
      </c>
      <c r="L22" s="35">
        <f t="shared" si="3"/>
        <v>0</v>
      </c>
      <c r="M22" s="32"/>
      <c r="N22" s="27">
        <f t="shared" si="4"/>
        <v>0</v>
      </c>
      <c r="Q22" s="9"/>
    </row>
    <row r="23" spans="1:17" ht="15" customHeight="1" x14ac:dyDescent="0.25">
      <c r="A23" s="28">
        <v>11</v>
      </c>
      <c r="B23" s="29" t="s">
        <v>12</v>
      </c>
      <c r="C23" s="30">
        <f>'APRIL 2024 '!M23</f>
        <v>3</v>
      </c>
      <c r="D23" s="45">
        <f>'APRIL 2024 '!N23</f>
        <v>54000</v>
      </c>
      <c r="E23" s="31">
        <f t="shared" si="1"/>
        <v>18000</v>
      </c>
      <c r="F23" s="31">
        <f t="shared" si="6"/>
        <v>18000</v>
      </c>
      <c r="G23" s="32"/>
      <c r="H23" s="27"/>
      <c r="I23" s="32">
        <f t="shared" si="5"/>
        <v>0</v>
      </c>
      <c r="J23" s="33"/>
      <c r="K23" s="27">
        <f t="shared" si="2"/>
        <v>0</v>
      </c>
      <c r="L23" s="35">
        <f t="shared" si="3"/>
        <v>18000</v>
      </c>
      <c r="M23" s="32"/>
      <c r="N23" s="27">
        <f t="shared" si="4"/>
        <v>0</v>
      </c>
      <c r="Q23" s="9"/>
    </row>
    <row r="24" spans="1:17" ht="15" customHeight="1" x14ac:dyDescent="0.25">
      <c r="A24" s="28">
        <v>12</v>
      </c>
      <c r="B24" s="29" t="s">
        <v>13</v>
      </c>
      <c r="C24" s="30">
        <f>'APRIL 2024 '!M24</f>
        <v>0</v>
      </c>
      <c r="D24" s="45">
        <f>'APRIL 2024 '!N24</f>
        <v>0</v>
      </c>
      <c r="E24" s="31">
        <f t="shared" si="1"/>
        <v>0</v>
      </c>
      <c r="F24" s="31">
        <f t="shared" si="6"/>
        <v>0</v>
      </c>
      <c r="G24" s="32"/>
      <c r="H24" s="27"/>
      <c r="I24" s="32">
        <f t="shared" si="5"/>
        <v>0</v>
      </c>
      <c r="J24" s="33"/>
      <c r="K24" s="27">
        <f t="shared" si="2"/>
        <v>0</v>
      </c>
      <c r="L24" s="35">
        <f t="shared" si="3"/>
        <v>0</v>
      </c>
      <c r="M24" s="32"/>
      <c r="N24" s="27">
        <f t="shared" si="4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f>'APRIL 2024 '!M25</f>
        <v>4</v>
      </c>
      <c r="D25" s="45">
        <f>'APRIL 2024 '!N25</f>
        <v>72000</v>
      </c>
      <c r="E25" s="31">
        <f t="shared" si="1"/>
        <v>18000</v>
      </c>
      <c r="F25" s="31">
        <f t="shared" si="6"/>
        <v>18000</v>
      </c>
      <c r="G25" s="32"/>
      <c r="H25" s="27"/>
      <c r="I25" s="32">
        <f t="shared" si="5"/>
        <v>0</v>
      </c>
      <c r="J25" s="33"/>
      <c r="K25" s="27">
        <f t="shared" si="2"/>
        <v>0</v>
      </c>
      <c r="L25" s="35">
        <f t="shared" si="3"/>
        <v>18000</v>
      </c>
      <c r="M25" s="32"/>
      <c r="N25" s="27">
        <f t="shared" si="4"/>
        <v>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f>'APRIL 2024 '!M26</f>
        <v>4</v>
      </c>
      <c r="D26" s="45">
        <f>'APRIL 2024 '!N26</f>
        <v>72000</v>
      </c>
      <c r="E26" s="31">
        <f t="shared" si="1"/>
        <v>18000</v>
      </c>
      <c r="F26" s="31">
        <f t="shared" si="6"/>
        <v>18000</v>
      </c>
      <c r="G26" s="32"/>
      <c r="H26" s="27"/>
      <c r="I26" s="32">
        <f t="shared" si="5"/>
        <v>0</v>
      </c>
      <c r="J26" s="33"/>
      <c r="K26" s="27">
        <f t="shared" si="2"/>
        <v>0</v>
      </c>
      <c r="L26" s="35">
        <f t="shared" si="3"/>
        <v>18000</v>
      </c>
      <c r="M26" s="32"/>
      <c r="N26" s="27">
        <f t="shared" si="4"/>
        <v>0</v>
      </c>
      <c r="Q26" s="9"/>
    </row>
    <row r="27" spans="1:17" ht="15" customHeight="1" x14ac:dyDescent="0.25">
      <c r="A27" s="28">
        <v>15</v>
      </c>
      <c r="B27" s="29" t="s">
        <v>16</v>
      </c>
      <c r="C27" s="30">
        <f>'APRIL 2024 '!M27</f>
        <v>4</v>
      </c>
      <c r="D27" s="45">
        <f>'APRIL 2024 '!N27</f>
        <v>72000</v>
      </c>
      <c r="E27" s="31">
        <f t="shared" si="1"/>
        <v>18000</v>
      </c>
      <c r="F27" s="31">
        <f t="shared" si="6"/>
        <v>18000</v>
      </c>
      <c r="G27" s="32"/>
      <c r="H27" s="27"/>
      <c r="I27" s="32">
        <f t="shared" si="5"/>
        <v>0</v>
      </c>
      <c r="J27" s="33"/>
      <c r="K27" s="27">
        <f t="shared" si="2"/>
        <v>0</v>
      </c>
      <c r="L27" s="35">
        <f t="shared" si="3"/>
        <v>18000</v>
      </c>
      <c r="M27" s="32"/>
      <c r="N27" s="27">
        <f t="shared" si="4"/>
        <v>0</v>
      </c>
      <c r="Q27" s="9"/>
    </row>
    <row r="28" spans="1:17" ht="15" customHeight="1" x14ac:dyDescent="0.25">
      <c r="A28" s="28">
        <v>16</v>
      </c>
      <c r="B28" s="29" t="s">
        <v>17</v>
      </c>
      <c r="C28" s="30">
        <f>'APRIL 2024 '!M28</f>
        <v>0</v>
      </c>
      <c r="D28" s="45">
        <f>'APRIL 2024 '!N28</f>
        <v>0</v>
      </c>
      <c r="E28" s="31">
        <f t="shared" si="1"/>
        <v>0</v>
      </c>
      <c r="F28" s="31">
        <f t="shared" si="6"/>
        <v>0</v>
      </c>
      <c r="G28" s="32"/>
      <c r="H28" s="27"/>
      <c r="I28" s="32">
        <f t="shared" si="5"/>
        <v>0</v>
      </c>
      <c r="J28" s="33"/>
      <c r="K28" s="27">
        <f t="shared" si="2"/>
        <v>0</v>
      </c>
      <c r="L28" s="35">
        <f t="shared" si="3"/>
        <v>0</v>
      </c>
      <c r="M28" s="32"/>
      <c r="N28" s="27">
        <f t="shared" si="4"/>
        <v>0</v>
      </c>
      <c r="Q28" s="9"/>
    </row>
    <row r="29" spans="1:17" ht="15" customHeight="1" x14ac:dyDescent="0.25">
      <c r="A29" s="28">
        <v>17</v>
      </c>
      <c r="B29" s="29" t="s">
        <v>18</v>
      </c>
      <c r="C29" s="30">
        <f>'APRIL 2024 '!M29</f>
        <v>22</v>
      </c>
      <c r="D29" s="45">
        <f>'APRIL 2024 '!N29</f>
        <v>178351.72413793104</v>
      </c>
      <c r="E29" s="31">
        <f t="shared" si="1"/>
        <v>8106.8965517241386</v>
      </c>
      <c r="F29" s="31">
        <f t="shared" si="6"/>
        <v>8106.8965517241386</v>
      </c>
      <c r="G29" s="32"/>
      <c r="H29" s="27"/>
      <c r="I29" s="32">
        <f t="shared" si="5"/>
        <v>0</v>
      </c>
      <c r="J29" s="33"/>
      <c r="K29" s="27">
        <f t="shared" si="2"/>
        <v>0</v>
      </c>
      <c r="L29" s="35">
        <f t="shared" si="3"/>
        <v>8106.8965517241386</v>
      </c>
      <c r="M29" s="32"/>
      <c r="N29" s="27">
        <f t="shared" si="4"/>
        <v>0</v>
      </c>
      <c r="P29" s="79">
        <f>12+11</f>
        <v>23</v>
      </c>
      <c r="Q29" s="9"/>
    </row>
    <row r="30" spans="1:17" ht="15" customHeight="1" x14ac:dyDescent="0.25">
      <c r="A30" s="28">
        <v>18</v>
      </c>
      <c r="B30" s="29" t="s">
        <v>19</v>
      </c>
      <c r="C30" s="30">
        <f>'APRIL 2024 '!M30</f>
        <v>24</v>
      </c>
      <c r="D30" s="45">
        <f>'APRIL 2024 '!N30</f>
        <v>90375.42857142858</v>
      </c>
      <c r="E30" s="31">
        <f t="shared" si="1"/>
        <v>3765.6428571428573</v>
      </c>
      <c r="F30" s="31">
        <f t="shared" si="6"/>
        <v>3765.6428571428573</v>
      </c>
      <c r="G30" s="32"/>
      <c r="H30" s="27"/>
      <c r="I30" s="32">
        <f t="shared" si="5"/>
        <v>0</v>
      </c>
      <c r="J30" s="33"/>
      <c r="K30" s="27">
        <f t="shared" si="2"/>
        <v>0</v>
      </c>
      <c r="L30" s="35">
        <f t="shared" si="3"/>
        <v>3765.6428571428573</v>
      </c>
      <c r="M30" s="32"/>
      <c r="N30" s="27">
        <f t="shared" si="4"/>
        <v>0</v>
      </c>
      <c r="Q30" s="9"/>
    </row>
    <row r="31" spans="1:17" ht="15" customHeight="1" x14ac:dyDescent="0.25">
      <c r="A31" s="28">
        <v>19</v>
      </c>
      <c r="B31" s="29" t="s">
        <v>20</v>
      </c>
      <c r="C31" s="30">
        <f>'APRIL 2024 '!M31</f>
        <v>0</v>
      </c>
      <c r="D31" s="45">
        <f>'APRIL 2024 '!N31</f>
        <v>0</v>
      </c>
      <c r="E31" s="31">
        <f t="shared" si="1"/>
        <v>0</v>
      </c>
      <c r="F31" s="31">
        <f t="shared" si="6"/>
        <v>0</v>
      </c>
      <c r="G31" s="32"/>
      <c r="H31" s="27"/>
      <c r="I31" s="32">
        <f t="shared" si="5"/>
        <v>0</v>
      </c>
      <c r="J31" s="33"/>
      <c r="K31" s="27">
        <f t="shared" si="2"/>
        <v>0</v>
      </c>
      <c r="L31" s="35">
        <f t="shared" si="3"/>
        <v>0</v>
      </c>
      <c r="M31" s="32"/>
      <c r="N31" s="27">
        <f t="shared" si="4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f>'APRIL 2024 '!M32</f>
        <v>0</v>
      </c>
      <c r="D32" s="45">
        <f>'APRIL 2024 '!N32</f>
        <v>0</v>
      </c>
      <c r="E32" s="31">
        <f t="shared" si="1"/>
        <v>0</v>
      </c>
      <c r="F32" s="31">
        <f t="shared" si="6"/>
        <v>0</v>
      </c>
      <c r="G32" s="32"/>
      <c r="H32" s="27"/>
      <c r="I32" s="32">
        <f t="shared" si="5"/>
        <v>0</v>
      </c>
      <c r="J32" s="33"/>
      <c r="K32" s="27">
        <f t="shared" si="2"/>
        <v>0</v>
      </c>
      <c r="L32" s="35">
        <f t="shared" si="3"/>
        <v>0</v>
      </c>
      <c r="M32" s="32"/>
      <c r="N32" s="27">
        <f t="shared" si="4"/>
        <v>0</v>
      </c>
      <c r="Q32" s="9"/>
    </row>
    <row r="33" spans="1:17" ht="15" customHeight="1" x14ac:dyDescent="0.25">
      <c r="A33" s="28">
        <v>21</v>
      </c>
      <c r="B33" s="29" t="s">
        <v>22</v>
      </c>
      <c r="C33" s="30">
        <f>'APRIL 2024 '!M33</f>
        <v>3</v>
      </c>
      <c r="D33" s="45">
        <f>'APRIL 2024 '!N33</f>
        <v>27000</v>
      </c>
      <c r="E33" s="31">
        <f t="shared" si="1"/>
        <v>9000</v>
      </c>
      <c r="F33" s="31">
        <f t="shared" si="6"/>
        <v>9000</v>
      </c>
      <c r="G33" s="32"/>
      <c r="H33" s="27"/>
      <c r="I33" s="32">
        <f t="shared" si="5"/>
        <v>0</v>
      </c>
      <c r="J33" s="33"/>
      <c r="K33" s="27">
        <f t="shared" si="2"/>
        <v>0</v>
      </c>
      <c r="L33" s="35">
        <f t="shared" si="3"/>
        <v>9000</v>
      </c>
      <c r="M33" s="32"/>
      <c r="N33" s="27">
        <f t="shared" si="4"/>
        <v>0</v>
      </c>
      <c r="Q33" s="9"/>
    </row>
    <row r="34" spans="1:17" ht="15" customHeight="1" x14ac:dyDescent="0.25">
      <c r="A34" s="28">
        <v>22</v>
      </c>
      <c r="B34" s="29" t="s">
        <v>23</v>
      </c>
      <c r="C34" s="30">
        <f>'APRIL 2024 '!M34</f>
        <v>0</v>
      </c>
      <c r="D34" s="45">
        <f>'APRIL 2024 '!N34</f>
        <v>0</v>
      </c>
      <c r="E34" s="31">
        <f t="shared" si="1"/>
        <v>0</v>
      </c>
      <c r="F34" s="31">
        <f t="shared" si="6"/>
        <v>0</v>
      </c>
      <c r="G34" s="32"/>
      <c r="H34" s="27"/>
      <c r="I34" s="32">
        <f t="shared" si="5"/>
        <v>0</v>
      </c>
      <c r="J34" s="33"/>
      <c r="K34" s="27">
        <f t="shared" si="2"/>
        <v>0</v>
      </c>
      <c r="L34" s="35">
        <f t="shared" si="3"/>
        <v>0</v>
      </c>
      <c r="M34" s="32"/>
      <c r="N34" s="27">
        <f t="shared" si="4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>
        <f>'APRIL 2024 '!M35</f>
        <v>12</v>
      </c>
      <c r="D35" s="45">
        <f>'APRIL 2024 '!N35</f>
        <v>100000</v>
      </c>
      <c r="E35" s="31">
        <f t="shared" si="1"/>
        <v>8333.3333333333339</v>
      </c>
      <c r="F35" s="31">
        <f t="shared" si="6"/>
        <v>8333.3333333333339</v>
      </c>
      <c r="G35" s="32"/>
      <c r="H35" s="27"/>
      <c r="I35" s="32">
        <f t="shared" si="5"/>
        <v>0</v>
      </c>
      <c r="J35" s="33"/>
      <c r="K35" s="27">
        <f t="shared" si="2"/>
        <v>0</v>
      </c>
      <c r="L35" s="35">
        <f t="shared" si="3"/>
        <v>8333.3333333333339</v>
      </c>
      <c r="M35" s="32"/>
      <c r="N35" s="27">
        <f t="shared" si="4"/>
        <v>0</v>
      </c>
      <c r="Q35" s="9"/>
    </row>
    <row r="36" spans="1:17" ht="15" customHeight="1" x14ac:dyDescent="0.25">
      <c r="A36" s="28">
        <v>24</v>
      </c>
      <c r="B36" s="29" t="s">
        <v>214</v>
      </c>
      <c r="C36" s="30">
        <f>'APRIL 2024 '!M36</f>
        <v>59</v>
      </c>
      <c r="D36" s="45">
        <f>'APRIL 2024 '!N36</f>
        <v>162250</v>
      </c>
      <c r="E36" s="31">
        <f t="shared" si="1"/>
        <v>2750</v>
      </c>
      <c r="F36" s="31">
        <f t="shared" si="6"/>
        <v>2750</v>
      </c>
      <c r="G36" s="32"/>
      <c r="H36" s="27"/>
      <c r="I36" s="32">
        <f t="shared" si="5"/>
        <v>0</v>
      </c>
      <c r="J36" s="33"/>
      <c r="K36" s="27">
        <f t="shared" si="2"/>
        <v>0</v>
      </c>
      <c r="L36" s="35">
        <f t="shared" si="3"/>
        <v>2750</v>
      </c>
      <c r="M36" s="32"/>
      <c r="N36" s="27">
        <f t="shared" si="4"/>
        <v>0</v>
      </c>
      <c r="Q36" s="9"/>
    </row>
    <row r="37" spans="1:17" ht="15" customHeight="1" x14ac:dyDescent="0.25">
      <c r="A37" s="28">
        <v>25</v>
      </c>
      <c r="B37" s="29" t="s">
        <v>25</v>
      </c>
      <c r="C37" s="30">
        <f>'APRIL 2024 '!M37</f>
        <v>8</v>
      </c>
      <c r="D37" s="45">
        <f>'APRIL 2024 '!N37</f>
        <v>104094</v>
      </c>
      <c r="E37" s="31">
        <f t="shared" si="1"/>
        <v>13011.75</v>
      </c>
      <c r="F37" s="31">
        <f t="shared" si="6"/>
        <v>13011.75</v>
      </c>
      <c r="G37" s="32"/>
      <c r="H37" s="27">
        <v>158500</v>
      </c>
      <c r="I37" s="32">
        <f t="shared" si="5"/>
        <v>0</v>
      </c>
      <c r="J37" s="33"/>
      <c r="K37" s="27">
        <f t="shared" si="2"/>
        <v>0</v>
      </c>
      <c r="L37" s="35">
        <f t="shared" si="3"/>
        <v>13011.75</v>
      </c>
      <c r="M37" s="32"/>
      <c r="N37" s="27">
        <f t="shared" si="4"/>
        <v>0</v>
      </c>
      <c r="Q37" s="9"/>
    </row>
    <row r="38" spans="1:17" ht="15" customHeight="1" x14ac:dyDescent="0.25">
      <c r="A38" s="28">
        <v>26</v>
      </c>
      <c r="B38" s="29" t="s">
        <v>26</v>
      </c>
      <c r="C38" s="30">
        <f>'APRIL 2024 '!M38</f>
        <v>15</v>
      </c>
      <c r="D38" s="45">
        <f>'APRIL 2024 '!N38</f>
        <v>348944.44444444444</v>
      </c>
      <c r="E38" s="31">
        <f t="shared" si="1"/>
        <v>23262.962962962964</v>
      </c>
      <c r="F38" s="31">
        <f t="shared" si="6"/>
        <v>23262.962962962964</v>
      </c>
      <c r="G38" s="38"/>
      <c r="H38" s="27"/>
      <c r="I38" s="32">
        <f t="shared" si="5"/>
        <v>0</v>
      </c>
      <c r="J38" s="33"/>
      <c r="K38" s="27">
        <f>J38*L38</f>
        <v>0</v>
      </c>
      <c r="L38" s="35">
        <f t="shared" si="3"/>
        <v>23262.962962962964</v>
      </c>
      <c r="M38" s="32"/>
      <c r="N38" s="27">
        <f t="shared" si="4"/>
        <v>0</v>
      </c>
      <c r="Q38" s="9"/>
    </row>
    <row r="39" spans="1:17" ht="15" customHeight="1" x14ac:dyDescent="0.25">
      <c r="A39" s="28">
        <v>27</v>
      </c>
      <c r="B39" s="29" t="s">
        <v>27</v>
      </c>
      <c r="C39" s="30">
        <f>'APRIL 2024 '!M39</f>
        <v>16</v>
      </c>
      <c r="D39" s="45">
        <f>'APRIL 2024 '!N39</f>
        <v>489232.44444444444</v>
      </c>
      <c r="E39" s="31">
        <f t="shared" si="1"/>
        <v>30577.027777777777</v>
      </c>
      <c r="F39" s="31">
        <f t="shared" si="6"/>
        <v>30577.027777777777</v>
      </c>
      <c r="G39" s="32"/>
      <c r="H39" s="27"/>
      <c r="I39" s="32">
        <f t="shared" si="5"/>
        <v>0</v>
      </c>
      <c r="J39" s="33"/>
      <c r="K39" s="27">
        <f t="shared" si="2"/>
        <v>0</v>
      </c>
      <c r="L39" s="35">
        <f t="shared" si="3"/>
        <v>30577.027777777777</v>
      </c>
      <c r="M39" s="32"/>
      <c r="N39" s="27">
        <f t="shared" si="4"/>
        <v>0</v>
      </c>
      <c r="Q39" s="9"/>
    </row>
    <row r="40" spans="1:17" ht="15" customHeight="1" x14ac:dyDescent="0.25">
      <c r="A40" s="28">
        <v>28</v>
      </c>
      <c r="B40" s="29" t="s">
        <v>28</v>
      </c>
      <c r="C40" s="30">
        <f>'APRIL 2024 '!M40</f>
        <v>28</v>
      </c>
      <c r="D40" s="45">
        <f>'APRIL 2024 '!N40</f>
        <v>513333.33333333331</v>
      </c>
      <c r="E40" s="31">
        <f t="shared" si="1"/>
        <v>18333.333333333332</v>
      </c>
      <c r="F40" s="31">
        <f t="shared" si="6"/>
        <v>18333.333333333332</v>
      </c>
      <c r="G40" s="32"/>
      <c r="H40" s="27"/>
      <c r="I40" s="32">
        <f t="shared" si="5"/>
        <v>0</v>
      </c>
      <c r="J40" s="33"/>
      <c r="K40" s="27">
        <f t="shared" si="2"/>
        <v>0</v>
      </c>
      <c r="L40" s="35">
        <f t="shared" si="3"/>
        <v>18333.333333333332</v>
      </c>
      <c r="M40" s="32"/>
      <c r="N40" s="27">
        <f t="shared" si="4"/>
        <v>0</v>
      </c>
      <c r="Q40" s="9"/>
    </row>
    <row r="41" spans="1:17" ht="15" customHeight="1" x14ac:dyDescent="0.25">
      <c r="A41" s="28">
        <v>29</v>
      </c>
      <c r="B41" s="29" t="s">
        <v>29</v>
      </c>
      <c r="C41" s="30">
        <f>'APRIL 2024 '!M41</f>
        <v>0</v>
      </c>
      <c r="D41" s="45">
        <f>'APRIL 2024 '!N41</f>
        <v>0</v>
      </c>
      <c r="E41" s="31">
        <f t="shared" si="1"/>
        <v>0</v>
      </c>
      <c r="F41" s="31">
        <f t="shared" si="6"/>
        <v>0</v>
      </c>
      <c r="G41" s="32"/>
      <c r="H41" s="27"/>
      <c r="I41" s="32">
        <f t="shared" si="5"/>
        <v>0</v>
      </c>
      <c r="J41" s="33"/>
      <c r="K41" s="27">
        <f t="shared" si="2"/>
        <v>0</v>
      </c>
      <c r="L41" s="35">
        <f t="shared" si="3"/>
        <v>0</v>
      </c>
      <c r="M41" s="32"/>
      <c r="N41" s="27">
        <f t="shared" si="4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f>'APRIL 2024 '!M42</f>
        <v>5</v>
      </c>
      <c r="D42" s="45">
        <f>'APRIL 2024 '!N42</f>
        <v>55000</v>
      </c>
      <c r="E42" s="31">
        <f t="shared" si="1"/>
        <v>11000</v>
      </c>
      <c r="F42" s="31">
        <f t="shared" si="6"/>
        <v>11000</v>
      </c>
      <c r="G42" s="32"/>
      <c r="H42" s="27">
        <v>66000</v>
      </c>
      <c r="I42" s="32">
        <f t="shared" si="5"/>
        <v>0</v>
      </c>
      <c r="J42" s="33"/>
      <c r="K42" s="27">
        <f t="shared" si="2"/>
        <v>0</v>
      </c>
      <c r="L42" s="35">
        <f t="shared" si="3"/>
        <v>11000</v>
      </c>
      <c r="M42" s="32"/>
      <c r="N42" s="27">
        <f t="shared" si="4"/>
        <v>0</v>
      </c>
      <c r="Q42" s="9"/>
    </row>
    <row r="43" spans="1:17" ht="15" customHeight="1" x14ac:dyDescent="0.25">
      <c r="A43" s="28">
        <v>31</v>
      </c>
      <c r="B43" s="29" t="s">
        <v>31</v>
      </c>
      <c r="C43" s="30">
        <f>'APRIL 2024 '!M43</f>
        <v>13</v>
      </c>
      <c r="D43" s="45">
        <f>'APRIL 2024 '!N43</f>
        <v>34612.5</v>
      </c>
      <c r="E43" s="31">
        <f t="shared" si="1"/>
        <v>2662.5</v>
      </c>
      <c r="F43" s="31">
        <f t="shared" si="6"/>
        <v>2662.5</v>
      </c>
      <c r="G43" s="32"/>
      <c r="H43" s="27"/>
      <c r="I43" s="32">
        <f t="shared" si="5"/>
        <v>0</v>
      </c>
      <c r="J43" s="33"/>
      <c r="K43" s="27">
        <f t="shared" si="2"/>
        <v>0</v>
      </c>
      <c r="L43" s="35">
        <f t="shared" si="3"/>
        <v>2662.5</v>
      </c>
      <c r="M43" s="32"/>
      <c r="N43" s="27">
        <f t="shared" si="4"/>
        <v>0</v>
      </c>
      <c r="Q43" s="9"/>
    </row>
    <row r="44" spans="1:17" ht="15" customHeight="1" x14ac:dyDescent="0.25">
      <c r="A44" s="28">
        <v>32</v>
      </c>
      <c r="B44" s="29" t="s">
        <v>32</v>
      </c>
      <c r="C44" s="30">
        <f>'APRIL 2024 '!M44</f>
        <v>34</v>
      </c>
      <c r="D44" s="45">
        <f>'APRIL 2024 '!N44</f>
        <v>357708.08695652173</v>
      </c>
      <c r="E44" s="31">
        <f t="shared" si="1"/>
        <v>10520.826086956522</v>
      </c>
      <c r="F44" s="31">
        <f t="shared" si="6"/>
        <v>10520.826086956522</v>
      </c>
      <c r="G44" s="32"/>
      <c r="H44" s="27"/>
      <c r="I44" s="32">
        <f t="shared" si="5"/>
        <v>0</v>
      </c>
      <c r="J44" s="33"/>
      <c r="K44" s="27">
        <f t="shared" si="2"/>
        <v>0</v>
      </c>
      <c r="L44" s="35">
        <f t="shared" si="3"/>
        <v>10520.826086956522</v>
      </c>
      <c r="M44" s="32"/>
      <c r="N44" s="27">
        <f t="shared" si="4"/>
        <v>0</v>
      </c>
      <c r="Q44" s="9"/>
    </row>
    <row r="45" spans="1:17" ht="15" customHeight="1" x14ac:dyDescent="0.25">
      <c r="A45" s="28">
        <v>33</v>
      </c>
      <c r="B45" s="29" t="s">
        <v>33</v>
      </c>
      <c r="C45" s="30">
        <f>'APRIL 2024 '!M45</f>
        <v>0</v>
      </c>
      <c r="D45" s="45">
        <f>'APRIL 2024 '!N45</f>
        <v>0</v>
      </c>
      <c r="E45" s="31">
        <f t="shared" si="1"/>
        <v>0</v>
      </c>
      <c r="F45" s="31">
        <f t="shared" si="6"/>
        <v>0</v>
      </c>
      <c r="G45" s="32"/>
      <c r="H45" s="27"/>
      <c r="I45" s="32">
        <f t="shared" si="5"/>
        <v>0</v>
      </c>
      <c r="J45" s="33"/>
      <c r="K45" s="27">
        <f t="shared" si="2"/>
        <v>0</v>
      </c>
      <c r="L45" s="35">
        <f t="shared" si="3"/>
        <v>0</v>
      </c>
      <c r="M45" s="32"/>
      <c r="N45" s="27">
        <f t="shared" si="4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>
        <f>'APRIL 2024 '!M46</f>
        <v>0</v>
      </c>
      <c r="D46" s="45">
        <f>'APRIL 2024 '!N46</f>
        <v>0</v>
      </c>
      <c r="E46" s="31">
        <f t="shared" si="1"/>
        <v>0</v>
      </c>
      <c r="F46" s="31">
        <f t="shared" si="6"/>
        <v>0</v>
      </c>
      <c r="G46" s="32"/>
      <c r="H46" s="27"/>
      <c r="I46" s="32">
        <f t="shared" si="5"/>
        <v>0</v>
      </c>
      <c r="J46" s="33"/>
      <c r="K46" s="27">
        <f t="shared" si="2"/>
        <v>0</v>
      </c>
      <c r="L46" s="35">
        <f t="shared" si="3"/>
        <v>0</v>
      </c>
      <c r="M46" s="32"/>
      <c r="N46" s="27">
        <f t="shared" si="4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>
        <f>'APRIL 2024 '!M47</f>
        <v>3</v>
      </c>
      <c r="D47" s="45">
        <f>'APRIL 2024 '!N47</f>
        <v>8250</v>
      </c>
      <c r="E47" s="31">
        <f t="shared" si="1"/>
        <v>2750</v>
      </c>
      <c r="F47" s="31">
        <f t="shared" si="6"/>
        <v>2750</v>
      </c>
      <c r="G47" s="32"/>
      <c r="H47" s="27"/>
      <c r="I47" s="32">
        <f t="shared" si="5"/>
        <v>0</v>
      </c>
      <c r="J47" s="33"/>
      <c r="K47" s="27">
        <f t="shared" si="2"/>
        <v>0</v>
      </c>
      <c r="L47" s="35">
        <f t="shared" si="3"/>
        <v>2750</v>
      </c>
      <c r="M47" s="32"/>
      <c r="N47" s="27">
        <f t="shared" si="4"/>
        <v>0</v>
      </c>
      <c r="Q47" s="9"/>
    </row>
    <row r="48" spans="1:17" ht="15" customHeight="1" x14ac:dyDescent="0.25">
      <c r="A48" s="28">
        <v>36</v>
      </c>
      <c r="B48" s="29" t="s">
        <v>35</v>
      </c>
      <c r="C48" s="30">
        <f>'APRIL 2024 '!M48</f>
        <v>24</v>
      </c>
      <c r="D48" s="45">
        <f>'APRIL 2024 '!N48</f>
        <v>394285.68</v>
      </c>
      <c r="E48" s="31">
        <f t="shared" si="1"/>
        <v>16428.57</v>
      </c>
      <c r="F48" s="31">
        <f t="shared" si="6"/>
        <v>16428.57</v>
      </c>
      <c r="G48" s="32"/>
      <c r="H48" s="27"/>
      <c r="I48" s="32">
        <f t="shared" si="5"/>
        <v>0</v>
      </c>
      <c r="J48" s="33"/>
      <c r="K48" s="27">
        <f t="shared" si="2"/>
        <v>0</v>
      </c>
      <c r="L48" s="35">
        <f t="shared" si="3"/>
        <v>16428.57</v>
      </c>
      <c r="M48" s="32"/>
      <c r="N48" s="27">
        <f t="shared" si="4"/>
        <v>0</v>
      </c>
      <c r="Q48" s="9"/>
    </row>
    <row r="49" spans="1:17" ht="15" customHeight="1" x14ac:dyDescent="0.25">
      <c r="A49" s="28">
        <v>37</v>
      </c>
      <c r="B49" s="29" t="s">
        <v>36</v>
      </c>
      <c r="C49" s="30">
        <f>'APRIL 2024 '!M49</f>
        <v>5</v>
      </c>
      <c r="D49" s="45">
        <f>'APRIL 2024 '!N49</f>
        <v>27035.5</v>
      </c>
      <c r="E49" s="31">
        <f t="shared" si="1"/>
        <v>5407.1</v>
      </c>
      <c r="F49" s="31">
        <f t="shared" si="6"/>
        <v>5407.1</v>
      </c>
      <c r="G49" s="32"/>
      <c r="H49" s="27"/>
      <c r="I49" s="32">
        <f t="shared" si="5"/>
        <v>0</v>
      </c>
      <c r="J49" s="33"/>
      <c r="K49" s="27">
        <f t="shared" si="2"/>
        <v>0</v>
      </c>
      <c r="L49" s="35">
        <f t="shared" si="3"/>
        <v>5407.1</v>
      </c>
      <c r="M49" s="32"/>
      <c r="N49" s="27">
        <f t="shared" si="4"/>
        <v>0</v>
      </c>
      <c r="Q49" s="9"/>
    </row>
    <row r="50" spans="1:17" ht="15" customHeight="1" x14ac:dyDescent="0.25">
      <c r="A50" s="28">
        <v>38</v>
      </c>
      <c r="B50" s="29" t="s">
        <v>37</v>
      </c>
      <c r="C50" s="30">
        <f>'APRIL 2024 '!M50</f>
        <v>49</v>
      </c>
      <c r="D50" s="45">
        <f>'APRIL 2024 '!N50</f>
        <v>408333.59677419352</v>
      </c>
      <c r="E50" s="31">
        <f t="shared" si="1"/>
        <v>8333.3387096774186</v>
      </c>
      <c r="F50" s="31">
        <f t="shared" si="6"/>
        <v>8333.3387096774186</v>
      </c>
      <c r="G50" s="32"/>
      <c r="H50" s="27"/>
      <c r="I50" s="32">
        <f t="shared" si="5"/>
        <v>0</v>
      </c>
      <c r="J50" s="33"/>
      <c r="K50" s="27">
        <f t="shared" si="2"/>
        <v>0</v>
      </c>
      <c r="L50" s="35">
        <f t="shared" si="3"/>
        <v>8333.3387096774186</v>
      </c>
      <c r="M50" s="32"/>
      <c r="N50" s="27">
        <f t="shared" si="4"/>
        <v>0</v>
      </c>
      <c r="Q50" s="9"/>
    </row>
    <row r="51" spans="1:17" ht="15" customHeight="1" x14ac:dyDescent="0.25">
      <c r="A51" s="28">
        <v>39</v>
      </c>
      <c r="B51" s="29" t="s">
        <v>38</v>
      </c>
      <c r="C51" s="30">
        <f>'APRIL 2024 '!M51</f>
        <v>4</v>
      </c>
      <c r="D51" s="45">
        <f>'APRIL 2024 '!N51</f>
        <v>141333.33333333334</v>
      </c>
      <c r="E51" s="31">
        <f t="shared" si="1"/>
        <v>35333.333333333336</v>
      </c>
      <c r="F51" s="31">
        <f t="shared" si="6"/>
        <v>35333.333333333336</v>
      </c>
      <c r="G51" s="32"/>
      <c r="H51" s="27"/>
      <c r="I51" s="32">
        <f t="shared" si="5"/>
        <v>0</v>
      </c>
      <c r="J51" s="33"/>
      <c r="K51" s="27">
        <f t="shared" si="2"/>
        <v>0</v>
      </c>
      <c r="L51" s="35">
        <f t="shared" si="3"/>
        <v>35333.333333333336</v>
      </c>
      <c r="M51" s="32"/>
      <c r="N51" s="27">
        <f t="shared" si="4"/>
        <v>0</v>
      </c>
      <c r="Q51" s="9"/>
    </row>
    <row r="52" spans="1:17" ht="15" customHeight="1" x14ac:dyDescent="0.25">
      <c r="A52" s="28">
        <v>40</v>
      </c>
      <c r="B52" s="29" t="s">
        <v>39</v>
      </c>
      <c r="C52" s="30">
        <f>'APRIL 2024 '!M52</f>
        <v>0</v>
      </c>
      <c r="D52" s="45">
        <f>'APRIL 2024 '!N52</f>
        <v>0</v>
      </c>
      <c r="E52" s="31">
        <f t="shared" si="1"/>
        <v>0</v>
      </c>
      <c r="F52" s="31">
        <f t="shared" si="6"/>
        <v>0</v>
      </c>
      <c r="G52" s="32"/>
      <c r="H52" s="27"/>
      <c r="I52" s="32">
        <f t="shared" si="5"/>
        <v>0</v>
      </c>
      <c r="J52" s="33"/>
      <c r="K52" s="27">
        <f t="shared" si="2"/>
        <v>0</v>
      </c>
      <c r="L52" s="35">
        <f t="shared" si="3"/>
        <v>0</v>
      </c>
      <c r="M52" s="32"/>
      <c r="N52" s="27">
        <f t="shared" si="4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f>'APRIL 2024 '!M53</f>
        <v>16</v>
      </c>
      <c r="D53" s="45">
        <f>'APRIL 2024 '!N53</f>
        <v>30667</v>
      </c>
      <c r="E53" s="31">
        <f t="shared" si="1"/>
        <v>1916.6875</v>
      </c>
      <c r="F53" s="31">
        <f t="shared" si="6"/>
        <v>1916.6875</v>
      </c>
      <c r="G53" s="32"/>
      <c r="H53" s="27"/>
      <c r="I53" s="32">
        <f t="shared" si="5"/>
        <v>0</v>
      </c>
      <c r="J53" s="33"/>
      <c r="K53" s="27">
        <f t="shared" si="2"/>
        <v>0</v>
      </c>
      <c r="L53" s="35">
        <f t="shared" si="3"/>
        <v>1916.6875</v>
      </c>
      <c r="M53" s="32"/>
      <c r="N53" s="27">
        <f t="shared" si="4"/>
        <v>0</v>
      </c>
      <c r="Q53" s="9"/>
    </row>
    <row r="54" spans="1:17" ht="15" customHeight="1" x14ac:dyDescent="0.25">
      <c r="A54" s="28">
        <v>42</v>
      </c>
      <c r="B54" s="29" t="s">
        <v>41</v>
      </c>
      <c r="C54" s="30">
        <f>'APRIL 2024 '!M54</f>
        <v>4</v>
      </c>
      <c r="D54" s="45">
        <f>'APRIL 2024 '!N54</f>
        <v>22600</v>
      </c>
      <c r="E54" s="31">
        <f t="shared" si="1"/>
        <v>5650</v>
      </c>
      <c r="F54" s="31">
        <f t="shared" si="6"/>
        <v>5650</v>
      </c>
      <c r="G54" s="32"/>
      <c r="H54" s="27"/>
      <c r="I54" s="32">
        <f t="shared" si="5"/>
        <v>0</v>
      </c>
      <c r="J54" s="33"/>
      <c r="K54" s="27">
        <f t="shared" si="2"/>
        <v>0</v>
      </c>
      <c r="L54" s="35">
        <f t="shared" si="3"/>
        <v>5650</v>
      </c>
      <c r="M54" s="32"/>
      <c r="N54" s="27">
        <f t="shared" si="4"/>
        <v>0</v>
      </c>
      <c r="Q54" s="9"/>
    </row>
    <row r="55" spans="1:17" ht="15" customHeight="1" x14ac:dyDescent="0.25">
      <c r="A55" s="28">
        <v>43</v>
      </c>
      <c r="B55" s="29" t="s">
        <v>42</v>
      </c>
      <c r="C55" s="30">
        <f>'APRIL 2024 '!M55</f>
        <v>12</v>
      </c>
      <c r="D55" s="45">
        <f>'APRIL 2024 '!N55</f>
        <v>210000</v>
      </c>
      <c r="E55" s="31">
        <f t="shared" si="1"/>
        <v>17500</v>
      </c>
      <c r="F55" s="31">
        <f t="shared" si="6"/>
        <v>17500</v>
      </c>
      <c r="G55" s="32"/>
      <c r="H55" s="27"/>
      <c r="I55" s="32">
        <f t="shared" si="5"/>
        <v>0</v>
      </c>
      <c r="J55" s="33"/>
      <c r="K55" s="27">
        <f t="shared" si="2"/>
        <v>0</v>
      </c>
      <c r="L55" s="35">
        <f t="shared" si="3"/>
        <v>17500</v>
      </c>
      <c r="M55" s="32"/>
      <c r="N55" s="27">
        <f t="shared" si="4"/>
        <v>0</v>
      </c>
      <c r="Q55" s="9"/>
    </row>
    <row r="56" spans="1:17" ht="15" customHeight="1" x14ac:dyDescent="0.25">
      <c r="A56" s="28">
        <v>44</v>
      </c>
      <c r="B56" s="29" t="s">
        <v>43</v>
      </c>
      <c r="C56" s="30">
        <f>'APRIL 2024 '!M56</f>
        <v>3</v>
      </c>
      <c r="D56" s="45">
        <f>'APRIL 2024 '!N56</f>
        <v>52500</v>
      </c>
      <c r="E56" s="31">
        <f t="shared" si="1"/>
        <v>17500</v>
      </c>
      <c r="F56" s="31">
        <f t="shared" si="6"/>
        <v>17500</v>
      </c>
      <c r="G56" s="32"/>
      <c r="H56" s="27"/>
      <c r="I56" s="32">
        <f t="shared" si="5"/>
        <v>0</v>
      </c>
      <c r="J56" s="33"/>
      <c r="K56" s="27">
        <f t="shared" si="2"/>
        <v>0</v>
      </c>
      <c r="L56" s="35">
        <f t="shared" si="3"/>
        <v>17500</v>
      </c>
      <c r="M56" s="32"/>
      <c r="N56" s="27">
        <f t="shared" si="4"/>
        <v>0</v>
      </c>
      <c r="Q56" s="9"/>
    </row>
    <row r="57" spans="1:17" ht="15" customHeight="1" x14ac:dyDescent="0.25">
      <c r="A57" s="28">
        <v>45</v>
      </c>
      <c r="B57" s="29" t="s">
        <v>44</v>
      </c>
      <c r="C57" s="30">
        <f>'APRIL 2024 '!M57</f>
        <v>0</v>
      </c>
      <c r="D57" s="45">
        <f>'APRIL 2024 '!N57</f>
        <v>0</v>
      </c>
      <c r="E57" s="31">
        <f t="shared" si="1"/>
        <v>0</v>
      </c>
      <c r="F57" s="31">
        <f t="shared" si="6"/>
        <v>0</v>
      </c>
      <c r="G57" s="32"/>
      <c r="H57" s="27"/>
      <c r="I57" s="32">
        <f t="shared" si="5"/>
        <v>0</v>
      </c>
      <c r="J57" s="33"/>
      <c r="K57" s="27">
        <f t="shared" si="2"/>
        <v>0</v>
      </c>
      <c r="L57" s="35">
        <f t="shared" si="3"/>
        <v>0</v>
      </c>
      <c r="M57" s="32"/>
      <c r="N57" s="27">
        <f t="shared" si="4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f>'APRIL 2024 '!M58</f>
        <v>13</v>
      </c>
      <c r="D58" s="45">
        <f>'APRIL 2024 '!N58</f>
        <v>58500</v>
      </c>
      <c r="E58" s="31">
        <f t="shared" si="1"/>
        <v>4500</v>
      </c>
      <c r="F58" s="31">
        <f t="shared" si="6"/>
        <v>4500</v>
      </c>
      <c r="G58" s="32"/>
      <c r="H58" s="27"/>
      <c r="I58" s="32">
        <f t="shared" si="5"/>
        <v>0</v>
      </c>
      <c r="J58" s="33"/>
      <c r="K58" s="27">
        <f t="shared" si="2"/>
        <v>0</v>
      </c>
      <c r="L58" s="35">
        <f t="shared" si="3"/>
        <v>4500</v>
      </c>
      <c r="M58" s="32"/>
      <c r="N58" s="27">
        <f t="shared" si="4"/>
        <v>0</v>
      </c>
      <c r="Q58" s="9"/>
    </row>
    <row r="59" spans="1:17" ht="15" customHeight="1" x14ac:dyDescent="0.25">
      <c r="A59" s="28">
        <v>47</v>
      </c>
      <c r="B59" s="29" t="s">
        <v>46</v>
      </c>
      <c r="C59" s="30">
        <f>'APRIL 2024 '!M59</f>
        <v>13</v>
      </c>
      <c r="D59" s="45">
        <f>'APRIL 2024 '!N59</f>
        <v>26000</v>
      </c>
      <c r="E59" s="31">
        <f t="shared" si="1"/>
        <v>2000</v>
      </c>
      <c r="F59" s="31">
        <f t="shared" si="6"/>
        <v>2000</v>
      </c>
      <c r="G59" s="32"/>
      <c r="H59" s="27"/>
      <c r="I59" s="32">
        <f t="shared" si="5"/>
        <v>0</v>
      </c>
      <c r="J59" s="33"/>
      <c r="K59" s="27">
        <f t="shared" si="2"/>
        <v>0</v>
      </c>
      <c r="L59" s="35">
        <f t="shared" si="3"/>
        <v>2000</v>
      </c>
      <c r="M59" s="32"/>
      <c r="N59" s="27">
        <f t="shared" si="4"/>
        <v>0</v>
      </c>
      <c r="Q59" s="9"/>
    </row>
    <row r="60" spans="1:17" ht="15" customHeight="1" x14ac:dyDescent="0.25">
      <c r="A60" s="28">
        <v>48</v>
      </c>
      <c r="B60" s="29" t="s">
        <v>47</v>
      </c>
      <c r="C60" s="30">
        <f>'APRIL 2024 '!M60</f>
        <v>4</v>
      </c>
      <c r="D60" s="45">
        <f>'APRIL 2024 '!N60</f>
        <v>12571.428571428571</v>
      </c>
      <c r="E60" s="31">
        <f t="shared" si="1"/>
        <v>3142.8571428571427</v>
      </c>
      <c r="F60" s="31">
        <f t="shared" si="6"/>
        <v>3142.8571428571427</v>
      </c>
      <c r="G60" s="32"/>
      <c r="H60" s="27"/>
      <c r="I60" s="32">
        <f t="shared" si="5"/>
        <v>0</v>
      </c>
      <c r="J60" s="33"/>
      <c r="K60" s="27">
        <f t="shared" si="2"/>
        <v>0</v>
      </c>
      <c r="L60" s="35">
        <f t="shared" si="3"/>
        <v>3142.8571428571427</v>
      </c>
      <c r="M60" s="32"/>
      <c r="N60" s="27">
        <f t="shared" si="4"/>
        <v>0</v>
      </c>
      <c r="Q60" s="9"/>
    </row>
    <row r="61" spans="1:17" ht="15" customHeight="1" x14ac:dyDescent="0.25">
      <c r="A61" s="28">
        <v>50</v>
      </c>
      <c r="B61" s="29" t="s">
        <v>48</v>
      </c>
      <c r="C61" s="30">
        <f>'APRIL 2024 '!M61</f>
        <v>45</v>
      </c>
      <c r="D61" s="45">
        <f>'APRIL 2024 '!N61</f>
        <v>215317.35459183672</v>
      </c>
      <c r="E61" s="31">
        <f t="shared" si="1"/>
        <v>4784.8301020408162</v>
      </c>
      <c r="F61" s="31">
        <f t="shared" si="6"/>
        <v>4784.8301020408162</v>
      </c>
      <c r="G61" s="32"/>
      <c r="H61" s="27"/>
      <c r="I61" s="32">
        <f t="shared" si="5"/>
        <v>0</v>
      </c>
      <c r="J61" s="33"/>
      <c r="K61" s="27">
        <f t="shared" si="2"/>
        <v>0</v>
      </c>
      <c r="L61" s="35">
        <f t="shared" si="3"/>
        <v>4784.8301020408162</v>
      </c>
      <c r="M61" s="32"/>
      <c r="N61" s="27">
        <f t="shared" si="4"/>
        <v>0</v>
      </c>
      <c r="Q61" s="9"/>
    </row>
    <row r="62" spans="1:17" ht="15" customHeight="1" x14ac:dyDescent="0.25">
      <c r="A62" s="28">
        <v>51</v>
      </c>
      <c r="B62" s="29" t="s">
        <v>49</v>
      </c>
      <c r="C62" s="30">
        <f>'APRIL 2024 '!M62</f>
        <v>8</v>
      </c>
      <c r="D62" s="45">
        <f>'APRIL 2024 '!N62</f>
        <v>141354.44343891402</v>
      </c>
      <c r="E62" s="31">
        <f t="shared" si="1"/>
        <v>17669.305429864253</v>
      </c>
      <c r="F62" s="31">
        <f t="shared" si="6"/>
        <v>17669.305429864253</v>
      </c>
      <c r="G62" s="32">
        <v>12</v>
      </c>
      <c r="H62" s="27">
        <v>208000</v>
      </c>
      <c r="I62" s="32">
        <f t="shared" si="5"/>
        <v>17333.333333333332</v>
      </c>
      <c r="J62" s="33"/>
      <c r="K62" s="27">
        <f t="shared" si="2"/>
        <v>0</v>
      </c>
      <c r="L62" s="35">
        <f t="shared" si="3"/>
        <v>17467.722171945701</v>
      </c>
      <c r="M62" s="32"/>
      <c r="N62" s="27">
        <f t="shared" si="4"/>
        <v>0</v>
      </c>
      <c r="Q62" s="9"/>
    </row>
    <row r="63" spans="1:17" ht="15" customHeight="1" x14ac:dyDescent="0.25">
      <c r="A63" s="28">
        <v>52</v>
      </c>
      <c r="B63" s="29" t="s">
        <v>50</v>
      </c>
      <c r="C63" s="30">
        <f>'APRIL 2024 '!M63</f>
        <v>110</v>
      </c>
      <c r="D63" s="45">
        <f>'APRIL 2024 '!N63</f>
        <v>1962815.7290668406</v>
      </c>
      <c r="E63" s="31">
        <f t="shared" si="1"/>
        <v>17843.779355153096</v>
      </c>
      <c r="F63" s="31">
        <f t="shared" si="6"/>
        <v>17843.779355153096</v>
      </c>
      <c r="G63" s="32"/>
      <c r="H63" s="27"/>
      <c r="I63" s="32">
        <f t="shared" si="5"/>
        <v>0</v>
      </c>
      <c r="J63" s="33"/>
      <c r="K63" s="27">
        <f t="shared" si="2"/>
        <v>0</v>
      </c>
      <c r="L63" s="35">
        <f t="shared" si="3"/>
        <v>17843.779355153096</v>
      </c>
      <c r="M63" s="32"/>
      <c r="N63" s="27">
        <f t="shared" si="4"/>
        <v>0</v>
      </c>
      <c r="Q63" s="9"/>
    </row>
    <row r="64" spans="1:17" ht="15" customHeight="1" x14ac:dyDescent="0.25">
      <c r="A64" s="28">
        <v>53</v>
      </c>
      <c r="B64" s="29" t="s">
        <v>51</v>
      </c>
      <c r="C64" s="30">
        <f>'APRIL 2024 '!M64</f>
        <v>48</v>
      </c>
      <c r="D64" s="45">
        <f>'APRIL 2024 '!N64</f>
        <v>220000.05869405722</v>
      </c>
      <c r="E64" s="31">
        <f t="shared" si="1"/>
        <v>4583.3345561261922</v>
      </c>
      <c r="F64" s="31">
        <f t="shared" si="6"/>
        <v>4583.3345561261922</v>
      </c>
      <c r="G64" s="32"/>
      <c r="H64" s="27"/>
      <c r="I64" s="32">
        <f t="shared" si="5"/>
        <v>0</v>
      </c>
      <c r="J64" s="33"/>
      <c r="K64" s="27">
        <f t="shared" si="2"/>
        <v>0</v>
      </c>
      <c r="L64" s="35">
        <f t="shared" si="3"/>
        <v>4583.3345561261922</v>
      </c>
      <c r="M64" s="32"/>
      <c r="N64" s="27">
        <f t="shared" si="4"/>
        <v>0</v>
      </c>
      <c r="Q64" s="9"/>
    </row>
    <row r="65" spans="1:17" ht="15" customHeight="1" x14ac:dyDescent="0.25">
      <c r="A65" s="28">
        <v>54</v>
      </c>
      <c r="B65" s="29" t="s">
        <v>52</v>
      </c>
      <c r="C65" s="30">
        <f>'APRIL 2024 '!M65</f>
        <v>4</v>
      </c>
      <c r="D65" s="45">
        <f>'APRIL 2024 '!N65</f>
        <v>646636.36363636365</v>
      </c>
      <c r="E65" s="31">
        <f t="shared" si="1"/>
        <v>161659.09090909091</v>
      </c>
      <c r="F65" s="31">
        <f t="shared" si="6"/>
        <v>161659.09090909091</v>
      </c>
      <c r="G65" s="32"/>
      <c r="H65" s="27">
        <v>775000</v>
      </c>
      <c r="I65" s="32">
        <f t="shared" si="5"/>
        <v>0</v>
      </c>
      <c r="J65" s="33"/>
      <c r="K65" s="27">
        <f t="shared" si="2"/>
        <v>0</v>
      </c>
      <c r="L65" s="35">
        <f t="shared" si="3"/>
        <v>161659.09090909091</v>
      </c>
      <c r="M65" s="32"/>
      <c r="N65" s="27">
        <f t="shared" si="4"/>
        <v>0</v>
      </c>
      <c r="Q65" s="55"/>
    </row>
    <row r="66" spans="1:17" ht="15" customHeight="1" x14ac:dyDescent="0.25">
      <c r="A66" s="28">
        <v>55</v>
      </c>
      <c r="B66" s="29" t="s">
        <v>53</v>
      </c>
      <c r="C66" s="30">
        <f>'APRIL 2024 '!M66</f>
        <v>4</v>
      </c>
      <c r="D66" s="45">
        <f>'APRIL 2024 '!N66</f>
        <v>1292000</v>
      </c>
      <c r="E66" s="31">
        <f t="shared" si="1"/>
        <v>323000</v>
      </c>
      <c r="F66" s="31">
        <f t="shared" si="6"/>
        <v>323000</v>
      </c>
      <c r="G66" s="32"/>
      <c r="H66" s="27">
        <v>930000</v>
      </c>
      <c r="I66" s="32">
        <f t="shared" si="5"/>
        <v>0</v>
      </c>
      <c r="J66" s="33"/>
      <c r="K66" s="27">
        <f t="shared" si="2"/>
        <v>0</v>
      </c>
      <c r="L66" s="35">
        <f t="shared" si="3"/>
        <v>323000</v>
      </c>
      <c r="M66" s="32"/>
      <c r="N66" s="27">
        <f t="shared" si="4"/>
        <v>0</v>
      </c>
      <c r="Q66" s="55"/>
    </row>
    <row r="67" spans="1:17" ht="15" customHeight="1" x14ac:dyDescent="0.25">
      <c r="A67" s="28">
        <v>56</v>
      </c>
      <c r="B67" s="29" t="s">
        <v>54</v>
      </c>
      <c r="C67" s="30">
        <f>'APRIL 2024 '!M67</f>
        <v>9</v>
      </c>
      <c r="D67" s="45">
        <f>'APRIL 2024 '!N67</f>
        <v>157500</v>
      </c>
      <c r="E67" s="31">
        <f t="shared" si="1"/>
        <v>17500</v>
      </c>
      <c r="F67" s="31">
        <f t="shared" si="6"/>
        <v>17500</v>
      </c>
      <c r="G67" s="32"/>
      <c r="H67" s="27"/>
      <c r="I67" s="32">
        <f t="shared" si="5"/>
        <v>0</v>
      </c>
      <c r="J67" s="33"/>
      <c r="K67" s="27">
        <f t="shared" si="2"/>
        <v>0</v>
      </c>
      <c r="L67" s="35">
        <f t="shared" si="3"/>
        <v>17500</v>
      </c>
      <c r="M67" s="32"/>
      <c r="N67" s="27">
        <f t="shared" si="4"/>
        <v>0</v>
      </c>
      <c r="Q67" s="9"/>
    </row>
    <row r="68" spans="1:17" ht="15" customHeight="1" x14ac:dyDescent="0.25">
      <c r="A68" s="28">
        <v>57</v>
      </c>
      <c r="B68" s="29" t="s">
        <v>55</v>
      </c>
      <c r="C68" s="30">
        <f>'APRIL 2024 '!M68</f>
        <v>0</v>
      </c>
      <c r="D68" s="45">
        <f>'APRIL 2024 '!N68</f>
        <v>0</v>
      </c>
      <c r="E68" s="31">
        <f t="shared" si="1"/>
        <v>0</v>
      </c>
      <c r="F68" s="31">
        <f t="shared" si="6"/>
        <v>0</v>
      </c>
      <c r="G68" s="32"/>
      <c r="H68" s="27"/>
      <c r="I68" s="32">
        <f t="shared" si="5"/>
        <v>0</v>
      </c>
      <c r="J68" s="33"/>
      <c r="K68" s="27">
        <f t="shared" si="2"/>
        <v>0</v>
      </c>
      <c r="L68" s="35">
        <f t="shared" si="3"/>
        <v>0</v>
      </c>
      <c r="M68" s="32"/>
      <c r="N68" s="27">
        <f t="shared" si="4"/>
        <v>0</v>
      </c>
      <c r="Q68" s="9"/>
    </row>
    <row r="69" spans="1:17" ht="15" customHeight="1" x14ac:dyDescent="0.25">
      <c r="A69" s="28">
        <v>58</v>
      </c>
      <c r="B69" s="29" t="s">
        <v>56</v>
      </c>
      <c r="C69" s="30">
        <f>'APRIL 2024 '!M69</f>
        <v>17</v>
      </c>
      <c r="D69" s="45">
        <f>'APRIL 2024 '!N69</f>
        <v>110363.48484848485</v>
      </c>
      <c r="E69" s="31">
        <f t="shared" si="1"/>
        <v>6491.969696969697</v>
      </c>
      <c r="F69" s="31">
        <f t="shared" si="6"/>
        <v>6491.969696969697</v>
      </c>
      <c r="G69" s="32"/>
      <c r="H69" s="27"/>
      <c r="I69" s="32">
        <f t="shared" si="5"/>
        <v>0</v>
      </c>
      <c r="J69" s="33"/>
      <c r="K69" s="27">
        <f t="shared" si="2"/>
        <v>0</v>
      </c>
      <c r="L69" s="35">
        <f t="shared" si="3"/>
        <v>6491.969696969697</v>
      </c>
      <c r="M69" s="32"/>
      <c r="N69" s="27">
        <f t="shared" si="4"/>
        <v>0</v>
      </c>
      <c r="Q69" s="9"/>
    </row>
    <row r="70" spans="1:17" ht="15" customHeight="1" x14ac:dyDescent="0.25">
      <c r="A70" s="28">
        <v>59</v>
      </c>
      <c r="B70" s="29" t="s">
        <v>57</v>
      </c>
      <c r="C70" s="30">
        <f>'APRIL 2024 '!M70</f>
        <v>11</v>
      </c>
      <c r="D70" s="45">
        <f>'APRIL 2024 '!N70</f>
        <v>155100</v>
      </c>
      <c r="E70" s="31">
        <f t="shared" si="1"/>
        <v>14100</v>
      </c>
      <c r="F70" s="31">
        <f t="shared" si="6"/>
        <v>14100</v>
      </c>
      <c r="G70" s="32"/>
      <c r="H70" s="27"/>
      <c r="I70" s="32">
        <f t="shared" si="5"/>
        <v>0</v>
      </c>
      <c r="J70" s="33"/>
      <c r="K70" s="27">
        <f t="shared" si="2"/>
        <v>0</v>
      </c>
      <c r="L70" s="35">
        <f t="shared" si="3"/>
        <v>14100</v>
      </c>
      <c r="M70" s="32"/>
      <c r="N70" s="27">
        <f t="shared" si="4"/>
        <v>0</v>
      </c>
      <c r="Q70" s="9"/>
    </row>
    <row r="71" spans="1:17" ht="15" customHeight="1" x14ac:dyDescent="0.25">
      <c r="A71" s="28">
        <v>60</v>
      </c>
      <c r="B71" s="29" t="s">
        <v>58</v>
      </c>
      <c r="C71" s="30">
        <f>'APRIL 2024 '!M71</f>
        <v>106</v>
      </c>
      <c r="D71" s="45">
        <f>'APRIL 2024 '!N71</f>
        <v>299450</v>
      </c>
      <c r="E71" s="31">
        <f t="shared" si="1"/>
        <v>2825</v>
      </c>
      <c r="F71" s="31">
        <f t="shared" si="6"/>
        <v>2825</v>
      </c>
      <c r="G71" s="32"/>
      <c r="H71" s="27">
        <v>336000</v>
      </c>
      <c r="I71" s="32">
        <f t="shared" si="5"/>
        <v>0</v>
      </c>
      <c r="J71" s="33"/>
      <c r="K71" s="27">
        <f t="shared" si="2"/>
        <v>0</v>
      </c>
      <c r="L71" s="35">
        <f t="shared" si="3"/>
        <v>2825</v>
      </c>
      <c r="M71" s="32"/>
      <c r="N71" s="27">
        <f t="shared" si="4"/>
        <v>0</v>
      </c>
      <c r="Q71" s="9"/>
    </row>
    <row r="72" spans="1:17" ht="15" customHeight="1" x14ac:dyDescent="0.25">
      <c r="A72" s="28">
        <v>61</v>
      </c>
      <c r="B72" s="29" t="s">
        <v>59</v>
      </c>
      <c r="C72" s="30">
        <f>'APRIL 2024 '!M72</f>
        <v>0</v>
      </c>
      <c r="D72" s="45">
        <f>'APRIL 2024 '!N72</f>
        <v>0</v>
      </c>
      <c r="E72" s="31">
        <f t="shared" si="1"/>
        <v>0</v>
      </c>
      <c r="F72" s="31">
        <f t="shared" si="6"/>
        <v>0</v>
      </c>
      <c r="G72" s="32"/>
      <c r="H72" s="27"/>
      <c r="I72" s="32">
        <f t="shared" si="5"/>
        <v>0</v>
      </c>
      <c r="J72" s="33"/>
      <c r="K72" s="27">
        <f t="shared" si="2"/>
        <v>0</v>
      </c>
      <c r="L72" s="35">
        <f t="shared" si="3"/>
        <v>0</v>
      </c>
      <c r="M72" s="32"/>
      <c r="N72" s="27">
        <f t="shared" si="4"/>
        <v>0</v>
      </c>
      <c r="Q72" s="9"/>
    </row>
    <row r="73" spans="1:17" ht="15" customHeight="1" x14ac:dyDescent="0.25">
      <c r="A73" s="28">
        <v>62</v>
      </c>
      <c r="B73" s="29" t="s">
        <v>60</v>
      </c>
      <c r="C73" s="30">
        <f>'APRIL 2024 '!M73</f>
        <v>52</v>
      </c>
      <c r="D73" s="45">
        <f>'APRIL 2024 '!N73</f>
        <v>145270.42253521123</v>
      </c>
      <c r="E73" s="31">
        <f t="shared" si="1"/>
        <v>2793.6619718309853</v>
      </c>
      <c r="F73" s="31">
        <f t="shared" si="6"/>
        <v>2793.6619718309853</v>
      </c>
      <c r="G73" s="32"/>
      <c r="H73" s="27"/>
      <c r="I73" s="32">
        <f t="shared" si="5"/>
        <v>0</v>
      </c>
      <c r="J73" s="33"/>
      <c r="K73" s="27">
        <f t="shared" si="2"/>
        <v>0</v>
      </c>
      <c r="L73" s="35">
        <f t="shared" si="3"/>
        <v>2793.6619718309853</v>
      </c>
      <c r="M73" s="32"/>
      <c r="N73" s="27">
        <f t="shared" si="4"/>
        <v>0</v>
      </c>
      <c r="Q73" s="9"/>
    </row>
    <row r="74" spans="1:17" ht="15" customHeight="1" x14ac:dyDescent="0.25">
      <c r="A74" s="28">
        <v>63</v>
      </c>
      <c r="B74" s="29" t="s">
        <v>61</v>
      </c>
      <c r="C74" s="30">
        <f>'APRIL 2024 '!M74</f>
        <v>98</v>
      </c>
      <c r="D74" s="45">
        <f>'APRIL 2024 '!N74</f>
        <v>266773.84482611297</v>
      </c>
      <c r="E74" s="31">
        <f t="shared" si="1"/>
        <v>2722.182090062377</v>
      </c>
      <c r="F74" s="31">
        <f t="shared" si="6"/>
        <v>2722.182090062377</v>
      </c>
      <c r="G74" s="32"/>
      <c r="H74" s="27">
        <v>220000</v>
      </c>
      <c r="I74" s="32">
        <f t="shared" si="5"/>
        <v>0</v>
      </c>
      <c r="J74" s="33"/>
      <c r="K74" s="27">
        <f t="shared" si="2"/>
        <v>0</v>
      </c>
      <c r="L74" s="35">
        <f t="shared" si="3"/>
        <v>2722.182090062377</v>
      </c>
      <c r="M74" s="32"/>
      <c r="N74" s="27">
        <f t="shared" si="4"/>
        <v>0</v>
      </c>
      <c r="Q74" s="9"/>
    </row>
    <row r="75" spans="1:17" ht="15" customHeight="1" x14ac:dyDescent="0.25">
      <c r="A75" s="28">
        <v>64</v>
      </c>
      <c r="B75" s="29" t="s">
        <v>62</v>
      </c>
      <c r="C75" s="30">
        <f>'APRIL 2024 '!M75</f>
        <v>12</v>
      </c>
      <c r="D75" s="45">
        <f>'APRIL 2024 '!N75</f>
        <v>198000</v>
      </c>
      <c r="E75" s="31">
        <f t="shared" si="1"/>
        <v>16500</v>
      </c>
      <c r="F75" s="31">
        <f t="shared" si="6"/>
        <v>16500</v>
      </c>
      <c r="G75" s="32"/>
      <c r="H75" s="27"/>
      <c r="I75" s="32">
        <f t="shared" si="5"/>
        <v>0</v>
      </c>
      <c r="J75" s="33"/>
      <c r="K75" s="27">
        <f t="shared" si="2"/>
        <v>0</v>
      </c>
      <c r="L75" s="35">
        <f t="shared" si="3"/>
        <v>16500</v>
      </c>
      <c r="M75" s="32"/>
      <c r="N75" s="27">
        <f t="shared" si="4"/>
        <v>0</v>
      </c>
      <c r="Q75" s="9"/>
    </row>
    <row r="76" spans="1:17" ht="15" customHeight="1" x14ac:dyDescent="0.25">
      <c r="A76" s="28">
        <v>65</v>
      </c>
      <c r="B76" s="29" t="s">
        <v>63</v>
      </c>
      <c r="C76" s="30">
        <f>'APRIL 2024 '!M76</f>
        <v>0</v>
      </c>
      <c r="D76" s="45">
        <f>'APRIL 2024 '!N76</f>
        <v>0</v>
      </c>
      <c r="E76" s="31">
        <f t="shared" si="1"/>
        <v>0</v>
      </c>
      <c r="F76" s="31">
        <f t="shared" si="6"/>
        <v>0</v>
      </c>
      <c r="G76" s="32"/>
      <c r="H76" s="27"/>
      <c r="I76" s="32">
        <f t="shared" si="5"/>
        <v>0</v>
      </c>
      <c r="J76" s="33"/>
      <c r="K76" s="27">
        <f t="shared" si="2"/>
        <v>0</v>
      </c>
      <c r="L76" s="35">
        <f t="shared" si="3"/>
        <v>0</v>
      </c>
      <c r="M76" s="32"/>
      <c r="N76" s="27">
        <f t="shared" si="4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f>'APRIL 2024 '!M77</f>
        <v>0</v>
      </c>
      <c r="D77" s="45">
        <f>'APRIL 2024 '!N77</f>
        <v>0</v>
      </c>
      <c r="E77" s="31">
        <f t="shared" si="1"/>
        <v>0</v>
      </c>
      <c r="F77" s="31">
        <f t="shared" si="6"/>
        <v>0</v>
      </c>
      <c r="G77" s="32"/>
      <c r="H77" s="27"/>
      <c r="I77" s="32">
        <f t="shared" si="5"/>
        <v>0</v>
      </c>
      <c r="J77" s="33"/>
      <c r="K77" s="27">
        <f t="shared" si="2"/>
        <v>0</v>
      </c>
      <c r="L77" s="35">
        <f t="shared" si="3"/>
        <v>0</v>
      </c>
      <c r="M77" s="32"/>
      <c r="N77" s="27">
        <f t="shared" si="4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f>'APRIL 2024 '!M78</f>
        <v>0</v>
      </c>
      <c r="D78" s="45">
        <f>'APRIL 2024 '!N78</f>
        <v>0</v>
      </c>
      <c r="E78" s="31">
        <f t="shared" ref="E78:E141" si="7">IF(C78&gt;0,D78/C78,0)</f>
        <v>0</v>
      </c>
      <c r="F78" s="31">
        <f t="shared" si="6"/>
        <v>0</v>
      </c>
      <c r="G78" s="32"/>
      <c r="H78" s="27"/>
      <c r="I78" s="32">
        <f t="shared" si="5"/>
        <v>0</v>
      </c>
      <c r="J78" s="33"/>
      <c r="K78" s="27">
        <f t="shared" ref="K78:K141" si="8">J78*L78</f>
        <v>0</v>
      </c>
      <c r="L78" s="35">
        <f t="shared" ref="L78:L141" si="9">IF(G78&gt;0,(D78+H78)/(C78+G78),F78)</f>
        <v>0</v>
      </c>
      <c r="M78" s="32"/>
      <c r="N78" s="27">
        <f t="shared" ref="N78:N141" si="10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f>'APRIL 2024 '!M79</f>
        <v>0</v>
      </c>
      <c r="D79" s="45">
        <f>'APRIL 2024 '!N79</f>
        <v>0</v>
      </c>
      <c r="E79" s="31">
        <f t="shared" si="7"/>
        <v>0</v>
      </c>
      <c r="F79" s="31">
        <f t="shared" si="6"/>
        <v>0</v>
      </c>
      <c r="G79" s="32"/>
      <c r="H79" s="27"/>
      <c r="I79" s="32">
        <f t="shared" ref="I79:I142" si="11">IF(G79&gt;0,H79/G79,0)</f>
        <v>0</v>
      </c>
      <c r="J79" s="33"/>
      <c r="K79" s="27">
        <f t="shared" si="8"/>
        <v>0</v>
      </c>
      <c r="L79" s="35">
        <f t="shared" si="9"/>
        <v>0</v>
      </c>
      <c r="M79" s="32"/>
      <c r="N79" s="27">
        <f t="shared" si="10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f>'APRIL 2024 '!M80</f>
        <v>16</v>
      </c>
      <c r="D80" s="45">
        <f>'APRIL 2024 '!N80</f>
        <v>63333.333333333343</v>
      </c>
      <c r="E80" s="31">
        <f t="shared" si="7"/>
        <v>3958.3333333333339</v>
      </c>
      <c r="F80" s="31">
        <f t="shared" ref="F80:F143" si="12">IF(C80&gt;0,E80,I80)</f>
        <v>3958.3333333333339</v>
      </c>
      <c r="G80" s="32"/>
      <c r="H80" s="27"/>
      <c r="I80" s="32">
        <f t="shared" si="11"/>
        <v>0</v>
      </c>
      <c r="J80" s="33"/>
      <c r="K80" s="27">
        <f t="shared" si="8"/>
        <v>0</v>
      </c>
      <c r="L80" s="35">
        <f t="shared" si="9"/>
        <v>3958.3333333333339</v>
      </c>
      <c r="M80" s="32"/>
      <c r="N80" s="27">
        <f t="shared" si="10"/>
        <v>0</v>
      </c>
      <c r="Q80" s="9"/>
    </row>
    <row r="81" spans="1:17" ht="15" customHeight="1" x14ac:dyDescent="0.25">
      <c r="A81" s="28">
        <v>70</v>
      </c>
      <c r="B81" s="29" t="s">
        <v>68</v>
      </c>
      <c r="C81" s="30">
        <f>'APRIL 2024 '!M81</f>
        <v>0</v>
      </c>
      <c r="D81" s="45">
        <f>'APRIL 2024 '!N81</f>
        <v>0</v>
      </c>
      <c r="E81" s="31">
        <f t="shared" si="7"/>
        <v>0</v>
      </c>
      <c r="F81" s="31">
        <f t="shared" si="12"/>
        <v>0</v>
      </c>
      <c r="G81" s="32"/>
      <c r="H81" s="27"/>
      <c r="I81" s="32">
        <f t="shared" si="11"/>
        <v>0</v>
      </c>
      <c r="J81" s="33"/>
      <c r="K81" s="27">
        <f t="shared" si="8"/>
        <v>0</v>
      </c>
      <c r="L81" s="35">
        <f t="shared" si="9"/>
        <v>0</v>
      </c>
      <c r="M81" s="32"/>
      <c r="N81" s="27">
        <f t="shared" si="10"/>
        <v>0</v>
      </c>
      <c r="Q81" s="9"/>
    </row>
    <row r="82" spans="1:17" ht="15" customHeight="1" x14ac:dyDescent="0.25">
      <c r="A82" s="28">
        <v>71</v>
      </c>
      <c r="B82" s="29" t="s">
        <v>69</v>
      </c>
      <c r="C82" s="30">
        <f>'APRIL 2024 '!M82</f>
        <v>12</v>
      </c>
      <c r="D82" s="45">
        <f>'APRIL 2024 '!N82</f>
        <v>246424</v>
      </c>
      <c r="E82" s="31">
        <f t="shared" si="7"/>
        <v>20535.333333333332</v>
      </c>
      <c r="F82" s="31">
        <f t="shared" si="12"/>
        <v>20535.333333333332</v>
      </c>
      <c r="G82" s="32"/>
      <c r="H82" s="27"/>
      <c r="I82" s="32">
        <f t="shared" si="11"/>
        <v>0</v>
      </c>
      <c r="J82" s="33"/>
      <c r="K82" s="27">
        <f t="shared" si="8"/>
        <v>0</v>
      </c>
      <c r="L82" s="35">
        <f t="shared" si="9"/>
        <v>20535.333333333332</v>
      </c>
      <c r="M82" s="32"/>
      <c r="N82" s="27">
        <f t="shared" si="10"/>
        <v>0</v>
      </c>
      <c r="Q82" s="9"/>
    </row>
    <row r="83" spans="1:17" ht="15" customHeight="1" x14ac:dyDescent="0.25">
      <c r="A83" s="28">
        <v>72</v>
      </c>
      <c r="B83" s="29" t="s">
        <v>70</v>
      </c>
      <c r="C83" s="30">
        <f>'APRIL 2024 '!M83</f>
        <v>31</v>
      </c>
      <c r="D83" s="45">
        <f>'APRIL 2024 '!N83</f>
        <v>430979.06882591097</v>
      </c>
      <c r="E83" s="31">
        <f t="shared" si="7"/>
        <v>13902.55060728745</v>
      </c>
      <c r="F83" s="31">
        <f t="shared" si="12"/>
        <v>13902.55060728745</v>
      </c>
      <c r="G83" s="32"/>
      <c r="H83" s="27"/>
      <c r="I83" s="32">
        <f t="shared" si="11"/>
        <v>0</v>
      </c>
      <c r="J83" s="33"/>
      <c r="K83" s="27">
        <f t="shared" si="8"/>
        <v>0</v>
      </c>
      <c r="L83" s="35">
        <f t="shared" si="9"/>
        <v>13902.55060728745</v>
      </c>
      <c r="M83" s="32"/>
      <c r="N83" s="27">
        <f t="shared" si="10"/>
        <v>0</v>
      </c>
      <c r="Q83" s="9"/>
    </row>
    <row r="84" spans="1:17" ht="15" customHeight="1" x14ac:dyDescent="0.25">
      <c r="A84" s="28">
        <v>73</v>
      </c>
      <c r="B84" s="29" t="s">
        <v>71</v>
      </c>
      <c r="C84" s="30">
        <f>'APRIL 2024 '!M84</f>
        <v>0</v>
      </c>
      <c r="D84" s="45">
        <f>'APRIL 2024 '!N84</f>
        <v>0</v>
      </c>
      <c r="E84" s="31">
        <f t="shared" si="7"/>
        <v>0</v>
      </c>
      <c r="F84" s="31">
        <f t="shared" si="12"/>
        <v>0</v>
      </c>
      <c r="G84" s="32"/>
      <c r="H84" s="27"/>
      <c r="I84" s="32">
        <f t="shared" si="11"/>
        <v>0</v>
      </c>
      <c r="J84" s="33"/>
      <c r="K84" s="27">
        <f t="shared" si="8"/>
        <v>0</v>
      </c>
      <c r="L84" s="35">
        <f t="shared" si="9"/>
        <v>0</v>
      </c>
      <c r="M84" s="32"/>
      <c r="N84" s="27">
        <f t="shared" si="10"/>
        <v>0</v>
      </c>
      <c r="Q84" s="9"/>
    </row>
    <row r="85" spans="1:17" ht="15" customHeight="1" x14ac:dyDescent="0.25">
      <c r="A85" s="28">
        <v>74</v>
      </c>
      <c r="B85" s="29" t="s">
        <v>72</v>
      </c>
      <c r="C85" s="30">
        <f>'APRIL 2024 '!M85</f>
        <v>9</v>
      </c>
      <c r="D85" s="45">
        <f>'APRIL 2024 '!N85</f>
        <v>39757.5</v>
      </c>
      <c r="E85" s="31">
        <f t="shared" si="7"/>
        <v>4417.5</v>
      </c>
      <c r="F85" s="31">
        <f t="shared" si="12"/>
        <v>4417.5</v>
      </c>
      <c r="G85" s="32"/>
      <c r="H85" s="27"/>
      <c r="I85" s="32">
        <f t="shared" si="11"/>
        <v>0</v>
      </c>
      <c r="J85" s="33"/>
      <c r="K85" s="27">
        <f t="shared" si="8"/>
        <v>0</v>
      </c>
      <c r="L85" s="35">
        <f t="shared" si="9"/>
        <v>4417.5</v>
      </c>
      <c r="M85" s="32"/>
      <c r="N85" s="27">
        <f t="shared" si="10"/>
        <v>0</v>
      </c>
      <c r="Q85" s="9"/>
    </row>
    <row r="86" spans="1:17" ht="15" customHeight="1" x14ac:dyDescent="0.25">
      <c r="A86" s="28">
        <v>75</v>
      </c>
      <c r="B86" s="29" t="s">
        <v>73</v>
      </c>
      <c r="C86" s="30">
        <f>'APRIL 2024 '!M86</f>
        <v>21</v>
      </c>
      <c r="D86" s="45">
        <f>'APRIL 2024 '!N86</f>
        <v>311871.55263157893</v>
      </c>
      <c r="E86" s="31">
        <f t="shared" si="7"/>
        <v>14851.026315789473</v>
      </c>
      <c r="F86" s="31">
        <f t="shared" si="12"/>
        <v>14851.026315789473</v>
      </c>
      <c r="G86" s="32"/>
      <c r="H86" s="27"/>
      <c r="I86" s="32">
        <f t="shared" si="11"/>
        <v>0</v>
      </c>
      <c r="J86" s="33"/>
      <c r="K86" s="27">
        <f t="shared" si="8"/>
        <v>0</v>
      </c>
      <c r="L86" s="35">
        <f t="shared" si="9"/>
        <v>14851.026315789473</v>
      </c>
      <c r="M86" s="32"/>
      <c r="N86" s="27">
        <f t="shared" si="10"/>
        <v>0</v>
      </c>
      <c r="Q86" s="9"/>
    </row>
    <row r="87" spans="1:17" ht="15" customHeight="1" x14ac:dyDescent="0.25">
      <c r="A87" s="28">
        <v>76</v>
      </c>
      <c r="B87" s="29" t="s">
        <v>74</v>
      </c>
      <c r="C87" s="30">
        <f>'APRIL 2024 '!M87</f>
        <v>0</v>
      </c>
      <c r="D87" s="45">
        <f>'APRIL 2024 '!N87</f>
        <v>0</v>
      </c>
      <c r="E87" s="31">
        <f t="shared" si="7"/>
        <v>0</v>
      </c>
      <c r="F87" s="31">
        <f t="shared" si="12"/>
        <v>0</v>
      </c>
      <c r="G87" s="32"/>
      <c r="H87" s="27"/>
      <c r="I87" s="32">
        <f t="shared" si="11"/>
        <v>0</v>
      </c>
      <c r="J87" s="33"/>
      <c r="K87" s="27">
        <f t="shared" si="8"/>
        <v>0</v>
      </c>
      <c r="L87" s="35">
        <f t="shared" si="9"/>
        <v>0</v>
      </c>
      <c r="M87" s="32"/>
      <c r="N87" s="27">
        <f t="shared" si="10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>
        <f>'APRIL 2024 '!M88</f>
        <v>0</v>
      </c>
      <c r="D88" s="45">
        <f>'APRIL 2024 '!N88</f>
        <v>0</v>
      </c>
      <c r="E88" s="31">
        <f t="shared" si="7"/>
        <v>0</v>
      </c>
      <c r="F88" s="31">
        <f t="shared" si="12"/>
        <v>0</v>
      </c>
      <c r="G88" s="32"/>
      <c r="H88" s="27"/>
      <c r="I88" s="32">
        <f t="shared" si="11"/>
        <v>0</v>
      </c>
      <c r="J88" s="33"/>
      <c r="K88" s="27">
        <f t="shared" si="8"/>
        <v>0</v>
      </c>
      <c r="L88" s="35">
        <f t="shared" si="9"/>
        <v>0</v>
      </c>
      <c r="M88" s="32"/>
      <c r="N88" s="27">
        <f t="shared" si="10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f>'APRIL 2024 '!M89</f>
        <v>2</v>
      </c>
      <c r="D89" s="45">
        <f>'APRIL 2024 '!N89</f>
        <v>20000</v>
      </c>
      <c r="E89" s="31">
        <f t="shared" si="7"/>
        <v>10000</v>
      </c>
      <c r="F89" s="31">
        <f t="shared" si="12"/>
        <v>10000</v>
      </c>
      <c r="G89" s="32"/>
      <c r="H89" s="27"/>
      <c r="I89" s="32">
        <f t="shared" si="11"/>
        <v>0</v>
      </c>
      <c r="J89" s="33"/>
      <c r="K89" s="27">
        <f t="shared" si="8"/>
        <v>0</v>
      </c>
      <c r="L89" s="35">
        <f t="shared" si="9"/>
        <v>10000</v>
      </c>
      <c r="M89" s="32"/>
      <c r="N89" s="27">
        <f t="shared" si="10"/>
        <v>0</v>
      </c>
      <c r="Q89" s="9"/>
    </row>
    <row r="90" spans="1:17" ht="15" customHeight="1" x14ac:dyDescent="0.25">
      <c r="A90" s="28">
        <v>79</v>
      </c>
      <c r="B90" s="29" t="s">
        <v>77</v>
      </c>
      <c r="C90" s="30">
        <f>'APRIL 2024 '!M90</f>
        <v>24</v>
      </c>
      <c r="D90" s="45">
        <f>'APRIL 2024 '!N90</f>
        <v>270200</v>
      </c>
      <c r="E90" s="31">
        <f t="shared" si="7"/>
        <v>11258.333333333334</v>
      </c>
      <c r="F90" s="31">
        <f t="shared" si="12"/>
        <v>11258.333333333334</v>
      </c>
      <c r="G90" s="32"/>
      <c r="H90" s="27"/>
      <c r="I90" s="32">
        <f t="shared" si="11"/>
        <v>0</v>
      </c>
      <c r="J90" s="33"/>
      <c r="K90" s="27">
        <f t="shared" si="8"/>
        <v>0</v>
      </c>
      <c r="L90" s="35">
        <f t="shared" si="9"/>
        <v>11258.333333333334</v>
      </c>
      <c r="M90" s="32"/>
      <c r="N90" s="27">
        <f t="shared" si="10"/>
        <v>0</v>
      </c>
      <c r="Q90" s="9"/>
    </row>
    <row r="91" spans="1:17" ht="15" customHeight="1" x14ac:dyDescent="0.25">
      <c r="A91" s="28">
        <v>80</v>
      </c>
      <c r="B91" s="29" t="s">
        <v>78</v>
      </c>
      <c r="C91" s="30">
        <f>'APRIL 2024 '!M91</f>
        <v>2</v>
      </c>
      <c r="D91" s="45">
        <f>'APRIL 2024 '!N91</f>
        <v>20000</v>
      </c>
      <c r="E91" s="31">
        <f t="shared" si="7"/>
        <v>10000</v>
      </c>
      <c r="F91" s="31">
        <f t="shared" si="12"/>
        <v>10000</v>
      </c>
      <c r="G91" s="32"/>
      <c r="H91" s="27"/>
      <c r="I91" s="32">
        <f t="shared" si="11"/>
        <v>0</v>
      </c>
      <c r="J91" s="33"/>
      <c r="K91" s="27">
        <f t="shared" si="8"/>
        <v>0</v>
      </c>
      <c r="L91" s="35">
        <f t="shared" si="9"/>
        <v>10000</v>
      </c>
      <c r="M91" s="32"/>
      <c r="N91" s="27">
        <f t="shared" si="10"/>
        <v>0</v>
      </c>
      <c r="Q91" s="9"/>
    </row>
    <row r="92" spans="1:17" ht="15" customHeight="1" x14ac:dyDescent="0.25">
      <c r="A92" s="28">
        <v>81</v>
      </c>
      <c r="B92" s="29" t="s">
        <v>79</v>
      </c>
      <c r="C92" s="30">
        <f>'APRIL 2024 '!M92</f>
        <v>1</v>
      </c>
      <c r="D92" s="45">
        <f>'APRIL 2024 '!N92</f>
        <v>5200</v>
      </c>
      <c r="E92" s="31">
        <f t="shared" si="7"/>
        <v>5200</v>
      </c>
      <c r="F92" s="31">
        <f t="shared" si="12"/>
        <v>5200</v>
      </c>
      <c r="G92" s="32"/>
      <c r="H92" s="27"/>
      <c r="I92" s="32">
        <f t="shared" si="11"/>
        <v>0</v>
      </c>
      <c r="J92" s="33"/>
      <c r="K92" s="27">
        <f t="shared" si="8"/>
        <v>0</v>
      </c>
      <c r="L92" s="35">
        <f t="shared" si="9"/>
        <v>5200</v>
      </c>
      <c r="M92" s="32"/>
      <c r="N92" s="27">
        <f t="shared" si="10"/>
        <v>0</v>
      </c>
      <c r="Q92" s="9"/>
    </row>
    <row r="93" spans="1:17" ht="15" customHeight="1" x14ac:dyDescent="0.25">
      <c r="A93" s="28">
        <v>82</v>
      </c>
      <c r="B93" s="29" t="s">
        <v>80</v>
      </c>
      <c r="C93" s="30">
        <f>'APRIL 2024 '!M93</f>
        <v>0</v>
      </c>
      <c r="D93" s="45">
        <f>'APRIL 2024 '!N93</f>
        <v>0</v>
      </c>
      <c r="E93" s="31">
        <f t="shared" si="7"/>
        <v>0</v>
      </c>
      <c r="F93" s="31">
        <f t="shared" si="12"/>
        <v>0</v>
      </c>
      <c r="G93" s="32"/>
      <c r="H93" s="27"/>
      <c r="I93" s="32">
        <f t="shared" si="11"/>
        <v>0</v>
      </c>
      <c r="J93" s="33"/>
      <c r="K93" s="27">
        <f t="shared" si="8"/>
        <v>0</v>
      </c>
      <c r="L93" s="35">
        <f t="shared" si="9"/>
        <v>0</v>
      </c>
      <c r="M93" s="32"/>
      <c r="N93" s="27">
        <f t="shared" si="10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f>'APRIL 2024 '!M94</f>
        <v>29</v>
      </c>
      <c r="D94" s="45">
        <f>'APRIL 2024 '!N94</f>
        <v>23200</v>
      </c>
      <c r="E94" s="31">
        <f t="shared" si="7"/>
        <v>800</v>
      </c>
      <c r="F94" s="31">
        <f t="shared" si="12"/>
        <v>800</v>
      </c>
      <c r="G94" s="32"/>
      <c r="H94" s="27"/>
      <c r="I94" s="32">
        <f t="shared" si="11"/>
        <v>0</v>
      </c>
      <c r="J94" s="33"/>
      <c r="K94" s="27">
        <f t="shared" si="8"/>
        <v>0</v>
      </c>
      <c r="L94" s="35">
        <f t="shared" si="9"/>
        <v>800</v>
      </c>
      <c r="M94" s="32"/>
      <c r="N94" s="27">
        <f t="shared" si="10"/>
        <v>0</v>
      </c>
      <c r="Q94" s="9"/>
    </row>
    <row r="95" spans="1:17" ht="15" customHeight="1" x14ac:dyDescent="0.25">
      <c r="A95" s="28">
        <v>84</v>
      </c>
      <c r="B95" s="29" t="s">
        <v>82</v>
      </c>
      <c r="C95" s="30">
        <f>'APRIL 2024 '!M95</f>
        <v>5</v>
      </c>
      <c r="D95" s="45">
        <f>'APRIL 2024 '!N95</f>
        <v>40000</v>
      </c>
      <c r="E95" s="31">
        <f t="shared" si="7"/>
        <v>8000</v>
      </c>
      <c r="F95" s="31">
        <f t="shared" si="12"/>
        <v>8000</v>
      </c>
      <c r="G95" s="32"/>
      <c r="H95" s="27"/>
      <c r="I95" s="32">
        <f t="shared" si="11"/>
        <v>0</v>
      </c>
      <c r="J95" s="33"/>
      <c r="K95" s="27">
        <f t="shared" si="8"/>
        <v>0</v>
      </c>
      <c r="L95" s="35">
        <f t="shared" si="9"/>
        <v>8000</v>
      </c>
      <c r="M95" s="32"/>
      <c r="N95" s="27">
        <f t="shared" si="10"/>
        <v>0</v>
      </c>
      <c r="Q95" s="9"/>
    </row>
    <row r="96" spans="1:17" ht="15" customHeight="1" x14ac:dyDescent="0.25">
      <c r="A96" s="28">
        <v>85</v>
      </c>
      <c r="B96" s="29" t="s">
        <v>83</v>
      </c>
      <c r="C96" s="30">
        <f>'APRIL 2024 '!M96</f>
        <v>0</v>
      </c>
      <c r="D96" s="45">
        <f>'APRIL 2024 '!N96</f>
        <v>0</v>
      </c>
      <c r="E96" s="31">
        <f t="shared" si="7"/>
        <v>0</v>
      </c>
      <c r="F96" s="31">
        <f t="shared" si="12"/>
        <v>0</v>
      </c>
      <c r="G96" s="32"/>
      <c r="H96" s="27"/>
      <c r="I96" s="32">
        <f t="shared" si="11"/>
        <v>0</v>
      </c>
      <c r="J96" s="33"/>
      <c r="K96" s="27">
        <f t="shared" si="8"/>
        <v>0</v>
      </c>
      <c r="L96" s="35">
        <f t="shared" si="9"/>
        <v>0</v>
      </c>
      <c r="M96" s="32"/>
      <c r="N96" s="27">
        <f t="shared" si="10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f>'APRIL 2024 '!M97</f>
        <v>2</v>
      </c>
      <c r="D97" s="45">
        <f>'APRIL 2024 '!N97</f>
        <v>27000</v>
      </c>
      <c r="E97" s="31">
        <f t="shared" si="7"/>
        <v>13500</v>
      </c>
      <c r="F97" s="31">
        <f t="shared" si="12"/>
        <v>13500</v>
      </c>
      <c r="G97" s="32"/>
      <c r="H97" s="27"/>
      <c r="I97" s="32">
        <f t="shared" si="11"/>
        <v>0</v>
      </c>
      <c r="J97" s="33"/>
      <c r="K97" s="27">
        <f t="shared" si="8"/>
        <v>0</v>
      </c>
      <c r="L97" s="35">
        <f t="shared" si="9"/>
        <v>13500</v>
      </c>
      <c r="M97" s="32"/>
      <c r="N97" s="27">
        <f t="shared" si="10"/>
        <v>0</v>
      </c>
      <c r="Q97" s="9"/>
    </row>
    <row r="98" spans="1:17" ht="15" customHeight="1" x14ac:dyDescent="0.25">
      <c r="A98" s="28">
        <v>87</v>
      </c>
      <c r="B98" s="29" t="s">
        <v>85</v>
      </c>
      <c r="C98" s="30">
        <f>'APRIL 2024 '!M98</f>
        <v>77</v>
      </c>
      <c r="D98" s="45">
        <f>'APRIL 2024 '!N98</f>
        <v>62998.060240963852</v>
      </c>
      <c r="E98" s="31">
        <f t="shared" si="7"/>
        <v>818.15662650602405</v>
      </c>
      <c r="F98" s="31">
        <f t="shared" si="12"/>
        <v>818.15662650602405</v>
      </c>
      <c r="G98" s="32"/>
      <c r="H98" s="27"/>
      <c r="I98" s="32">
        <f t="shared" si="11"/>
        <v>0</v>
      </c>
      <c r="J98" s="33"/>
      <c r="K98" s="27">
        <f t="shared" si="8"/>
        <v>0</v>
      </c>
      <c r="L98" s="35">
        <f t="shared" si="9"/>
        <v>818.15662650602405</v>
      </c>
      <c r="M98" s="32"/>
      <c r="N98" s="27">
        <f t="shared" si="10"/>
        <v>0</v>
      </c>
      <c r="Q98" s="9"/>
    </row>
    <row r="99" spans="1:17" ht="15" customHeight="1" x14ac:dyDescent="0.25">
      <c r="A99" s="28">
        <v>88</v>
      </c>
      <c r="B99" s="29" t="s">
        <v>86</v>
      </c>
      <c r="C99" s="30">
        <f>'APRIL 2024 '!M99</f>
        <v>0</v>
      </c>
      <c r="D99" s="45">
        <f>'APRIL 2024 '!N99</f>
        <v>0</v>
      </c>
      <c r="E99" s="31">
        <f t="shared" si="7"/>
        <v>0</v>
      </c>
      <c r="F99" s="31">
        <f t="shared" si="12"/>
        <v>0</v>
      </c>
      <c r="G99" s="32"/>
      <c r="H99" s="27"/>
      <c r="I99" s="32">
        <f t="shared" si="11"/>
        <v>0</v>
      </c>
      <c r="J99" s="33"/>
      <c r="K99" s="27">
        <f t="shared" si="8"/>
        <v>0</v>
      </c>
      <c r="L99" s="35">
        <f t="shared" si="9"/>
        <v>0</v>
      </c>
      <c r="M99" s="32"/>
      <c r="N99" s="27">
        <f t="shared" si="10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f>'APRIL 2024 '!M100</f>
        <v>14</v>
      </c>
      <c r="D100" s="45">
        <f>'APRIL 2024 '!N100</f>
        <v>1098728</v>
      </c>
      <c r="E100" s="31">
        <f t="shared" si="7"/>
        <v>78480.571428571435</v>
      </c>
      <c r="F100" s="31">
        <f t="shared" si="12"/>
        <v>78480.571428571435</v>
      </c>
      <c r="G100" s="32"/>
      <c r="H100" s="27">
        <v>404300</v>
      </c>
      <c r="I100" s="32">
        <f t="shared" si="11"/>
        <v>0</v>
      </c>
      <c r="J100" s="33"/>
      <c r="K100" s="27">
        <f t="shared" si="8"/>
        <v>0</v>
      </c>
      <c r="L100" s="35">
        <f t="shared" si="9"/>
        <v>78480.571428571435</v>
      </c>
      <c r="M100" s="32"/>
      <c r="N100" s="27">
        <f t="shared" si="10"/>
        <v>0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f>'APRIL 2024 '!M101</f>
        <v>17</v>
      </c>
      <c r="D101" s="45">
        <f>'APRIL 2024 '!N101</f>
        <v>36762.257142857146</v>
      </c>
      <c r="E101" s="31">
        <f t="shared" si="7"/>
        <v>2162.4857142857145</v>
      </c>
      <c r="F101" s="31">
        <f t="shared" si="12"/>
        <v>2162.4857142857145</v>
      </c>
      <c r="G101" s="32"/>
      <c r="H101" s="27"/>
      <c r="I101" s="32">
        <f t="shared" si="11"/>
        <v>0</v>
      </c>
      <c r="J101" s="33"/>
      <c r="K101" s="27">
        <f t="shared" si="8"/>
        <v>0</v>
      </c>
      <c r="L101" s="35">
        <f t="shared" si="9"/>
        <v>2162.4857142857145</v>
      </c>
      <c r="M101" s="32"/>
      <c r="N101" s="27">
        <f t="shared" si="10"/>
        <v>0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f>'APRIL 2024 '!M102</f>
        <v>10</v>
      </c>
      <c r="D102" s="45">
        <f>'APRIL 2024 '!N102</f>
        <v>55000</v>
      </c>
      <c r="E102" s="31">
        <f t="shared" si="7"/>
        <v>5500</v>
      </c>
      <c r="F102" s="31">
        <f t="shared" si="12"/>
        <v>5500</v>
      </c>
      <c r="G102" s="32"/>
      <c r="H102" s="27"/>
      <c r="I102" s="32">
        <f t="shared" si="11"/>
        <v>0</v>
      </c>
      <c r="J102" s="33"/>
      <c r="K102" s="27">
        <f t="shared" si="8"/>
        <v>0</v>
      </c>
      <c r="L102" s="35">
        <f t="shared" si="9"/>
        <v>5500</v>
      </c>
      <c r="M102" s="32"/>
      <c r="N102" s="27">
        <f t="shared" si="10"/>
        <v>0</v>
      </c>
      <c r="Q102" s="9"/>
    </row>
    <row r="103" spans="1:17" ht="15" customHeight="1" x14ac:dyDescent="0.25">
      <c r="A103" s="28">
        <v>92</v>
      </c>
      <c r="B103" s="29" t="s">
        <v>90</v>
      </c>
      <c r="C103" s="30">
        <f>'APRIL 2024 '!M103</f>
        <v>28</v>
      </c>
      <c r="D103" s="45">
        <f>'APRIL 2024 '!N103</f>
        <v>65450</v>
      </c>
      <c r="E103" s="31">
        <f t="shared" si="7"/>
        <v>2337.5</v>
      </c>
      <c r="F103" s="31">
        <f t="shared" si="12"/>
        <v>2337.5</v>
      </c>
      <c r="G103" s="32"/>
      <c r="H103" s="27"/>
      <c r="I103" s="32">
        <f t="shared" si="11"/>
        <v>0</v>
      </c>
      <c r="J103" s="33"/>
      <c r="K103" s="27">
        <f t="shared" si="8"/>
        <v>0</v>
      </c>
      <c r="L103" s="35">
        <f t="shared" si="9"/>
        <v>2337.5</v>
      </c>
      <c r="M103" s="32"/>
      <c r="N103" s="27">
        <f t="shared" si="10"/>
        <v>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f>'APRIL 2024 '!M104</f>
        <v>0</v>
      </c>
      <c r="D104" s="45">
        <f>'APRIL 2024 '!N104</f>
        <v>0</v>
      </c>
      <c r="E104" s="31">
        <f t="shared" si="7"/>
        <v>0</v>
      </c>
      <c r="F104" s="31">
        <f t="shared" si="12"/>
        <v>0</v>
      </c>
      <c r="G104" s="32"/>
      <c r="H104" s="27"/>
      <c r="I104" s="32">
        <f t="shared" si="11"/>
        <v>0</v>
      </c>
      <c r="J104" s="33"/>
      <c r="K104" s="27">
        <f t="shared" si="8"/>
        <v>0</v>
      </c>
      <c r="L104" s="35">
        <f t="shared" si="9"/>
        <v>0</v>
      </c>
      <c r="M104" s="32"/>
      <c r="N104" s="27">
        <f t="shared" si="10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f>'APRIL 2024 '!M105</f>
        <v>14</v>
      </c>
      <c r="D105" s="45">
        <f>'APRIL 2024 '!N105</f>
        <v>241937.5</v>
      </c>
      <c r="E105" s="31">
        <f t="shared" si="7"/>
        <v>17281.25</v>
      </c>
      <c r="F105" s="31">
        <f t="shared" si="12"/>
        <v>17281.25</v>
      </c>
      <c r="G105" s="32"/>
      <c r="H105" s="27"/>
      <c r="I105" s="32">
        <f t="shared" si="11"/>
        <v>0</v>
      </c>
      <c r="J105" s="33"/>
      <c r="K105" s="27">
        <f t="shared" si="8"/>
        <v>0</v>
      </c>
      <c r="L105" s="35">
        <f t="shared" si="9"/>
        <v>17281.25</v>
      </c>
      <c r="M105" s="32"/>
      <c r="N105" s="27">
        <f t="shared" si="10"/>
        <v>0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f>'APRIL 2024 '!M106</f>
        <v>0</v>
      </c>
      <c r="D106" s="45">
        <f>'APRIL 2024 '!N106</f>
        <v>0</v>
      </c>
      <c r="E106" s="31">
        <f t="shared" si="7"/>
        <v>0</v>
      </c>
      <c r="F106" s="31">
        <f t="shared" si="12"/>
        <v>0</v>
      </c>
      <c r="G106" s="32"/>
      <c r="H106" s="27"/>
      <c r="I106" s="32">
        <f t="shared" si="11"/>
        <v>0</v>
      </c>
      <c r="J106" s="33"/>
      <c r="K106" s="27">
        <f t="shared" si="8"/>
        <v>0</v>
      </c>
      <c r="L106" s="35">
        <f t="shared" si="9"/>
        <v>0</v>
      </c>
      <c r="M106" s="32"/>
      <c r="N106" s="27">
        <f t="shared" si="10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f>'APRIL 2024 '!M107</f>
        <v>0</v>
      </c>
      <c r="D107" s="45">
        <f>'APRIL 2024 '!N107</f>
        <v>0</v>
      </c>
      <c r="E107" s="31">
        <f t="shared" si="7"/>
        <v>0</v>
      </c>
      <c r="F107" s="31">
        <f t="shared" si="12"/>
        <v>0</v>
      </c>
      <c r="G107" s="32"/>
      <c r="H107" s="27"/>
      <c r="I107" s="32">
        <f t="shared" si="11"/>
        <v>0</v>
      </c>
      <c r="J107" s="33"/>
      <c r="K107" s="27">
        <f t="shared" si="8"/>
        <v>0</v>
      </c>
      <c r="L107" s="35">
        <f t="shared" si="9"/>
        <v>0</v>
      </c>
      <c r="M107" s="32"/>
      <c r="N107" s="27">
        <f t="shared" si="10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f>'APRIL 2024 '!M108</f>
        <v>0</v>
      </c>
      <c r="D108" s="45">
        <f>'APRIL 2024 '!N108</f>
        <v>0</v>
      </c>
      <c r="E108" s="31">
        <f t="shared" si="7"/>
        <v>0</v>
      </c>
      <c r="F108" s="31">
        <f t="shared" si="12"/>
        <v>0</v>
      </c>
      <c r="G108" s="32"/>
      <c r="H108" s="27"/>
      <c r="I108" s="32">
        <f t="shared" si="11"/>
        <v>0</v>
      </c>
      <c r="J108" s="33"/>
      <c r="K108" s="27">
        <f t="shared" si="8"/>
        <v>0</v>
      </c>
      <c r="L108" s="35">
        <f t="shared" si="9"/>
        <v>0</v>
      </c>
      <c r="M108" s="32"/>
      <c r="N108" s="27">
        <f t="shared" si="10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f>'APRIL 2024 '!M109</f>
        <v>0</v>
      </c>
      <c r="D109" s="45">
        <f>'APRIL 2024 '!N109</f>
        <v>0</v>
      </c>
      <c r="E109" s="31">
        <f t="shared" si="7"/>
        <v>0</v>
      </c>
      <c r="F109" s="31">
        <f t="shared" si="12"/>
        <v>0</v>
      </c>
      <c r="G109" s="32"/>
      <c r="H109" s="27"/>
      <c r="I109" s="32">
        <f t="shared" si="11"/>
        <v>0</v>
      </c>
      <c r="J109" s="33"/>
      <c r="K109" s="27">
        <f t="shared" si="8"/>
        <v>0</v>
      </c>
      <c r="L109" s="35">
        <f t="shared" si="9"/>
        <v>0</v>
      </c>
      <c r="M109" s="32"/>
      <c r="N109" s="27">
        <f t="shared" si="10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f>'APRIL 2024 '!M110</f>
        <v>0</v>
      </c>
      <c r="D110" s="45">
        <f>'APRIL 2024 '!N110</f>
        <v>0</v>
      </c>
      <c r="E110" s="31">
        <f t="shared" si="7"/>
        <v>0</v>
      </c>
      <c r="F110" s="31">
        <f t="shared" si="12"/>
        <v>0</v>
      </c>
      <c r="G110" s="32"/>
      <c r="H110" s="27"/>
      <c r="I110" s="32">
        <f t="shared" si="11"/>
        <v>0</v>
      </c>
      <c r="J110" s="33"/>
      <c r="K110" s="27">
        <f t="shared" si="8"/>
        <v>0</v>
      </c>
      <c r="L110" s="35">
        <f t="shared" si="9"/>
        <v>0</v>
      </c>
      <c r="M110" s="32"/>
      <c r="N110" s="27">
        <f t="shared" si="10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f>'APRIL 2024 '!M111</f>
        <v>0</v>
      </c>
      <c r="D111" s="45">
        <f>'APRIL 2024 '!N111</f>
        <v>0</v>
      </c>
      <c r="E111" s="31">
        <f t="shared" si="7"/>
        <v>0</v>
      </c>
      <c r="F111" s="31">
        <f t="shared" si="12"/>
        <v>0</v>
      </c>
      <c r="G111" s="32"/>
      <c r="H111" s="27"/>
      <c r="I111" s="32">
        <f t="shared" si="11"/>
        <v>0</v>
      </c>
      <c r="J111" s="33"/>
      <c r="K111" s="27">
        <f t="shared" si="8"/>
        <v>0</v>
      </c>
      <c r="L111" s="35">
        <f t="shared" si="9"/>
        <v>0</v>
      </c>
      <c r="M111" s="32"/>
      <c r="N111" s="27">
        <f t="shared" si="10"/>
        <v>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f>'APRIL 2024 '!M112</f>
        <v>16</v>
      </c>
      <c r="D112" s="45">
        <f>'APRIL 2024 '!N112</f>
        <v>27200</v>
      </c>
      <c r="E112" s="31">
        <f t="shared" si="7"/>
        <v>1700</v>
      </c>
      <c r="F112" s="31">
        <f t="shared" si="12"/>
        <v>1700</v>
      </c>
      <c r="G112" s="32"/>
      <c r="H112" s="27"/>
      <c r="I112" s="32">
        <f t="shared" si="11"/>
        <v>0</v>
      </c>
      <c r="J112" s="33"/>
      <c r="K112" s="27">
        <f t="shared" si="8"/>
        <v>0</v>
      </c>
      <c r="L112" s="35">
        <f t="shared" si="9"/>
        <v>1700</v>
      </c>
      <c r="M112" s="32"/>
      <c r="N112" s="27">
        <f t="shared" si="10"/>
        <v>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f>'APRIL 2024 '!M113</f>
        <v>1</v>
      </c>
      <c r="D113" s="45">
        <f>'APRIL 2024 '!N113</f>
        <v>6133.5</v>
      </c>
      <c r="E113" s="31">
        <f t="shared" si="7"/>
        <v>6133.5</v>
      </c>
      <c r="F113" s="31">
        <f t="shared" si="12"/>
        <v>6133.5</v>
      </c>
      <c r="G113" s="32"/>
      <c r="H113" s="27"/>
      <c r="I113" s="32">
        <f t="shared" si="11"/>
        <v>0</v>
      </c>
      <c r="J113" s="33"/>
      <c r="K113" s="27">
        <f t="shared" si="8"/>
        <v>0</v>
      </c>
      <c r="L113" s="35">
        <f t="shared" si="9"/>
        <v>6133.5</v>
      </c>
      <c r="M113" s="32"/>
      <c r="N113" s="27">
        <f t="shared" si="10"/>
        <v>0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f>'APRIL 2024 '!M114</f>
        <v>0</v>
      </c>
      <c r="D114" s="45">
        <f>'APRIL 2024 '!N114</f>
        <v>0</v>
      </c>
      <c r="E114" s="31">
        <f t="shared" si="7"/>
        <v>0</v>
      </c>
      <c r="F114" s="31">
        <f t="shared" si="12"/>
        <v>0</v>
      </c>
      <c r="G114" s="32"/>
      <c r="H114" s="27"/>
      <c r="I114" s="32">
        <f t="shared" si="11"/>
        <v>0</v>
      </c>
      <c r="J114" s="33"/>
      <c r="K114" s="27">
        <f t="shared" si="8"/>
        <v>0</v>
      </c>
      <c r="L114" s="35">
        <f t="shared" si="9"/>
        <v>0</v>
      </c>
      <c r="M114" s="32"/>
      <c r="N114" s="27">
        <f t="shared" si="10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f>'APRIL 2024 '!M115</f>
        <v>2</v>
      </c>
      <c r="D115" s="45">
        <f>'APRIL 2024 '!N115</f>
        <v>9740</v>
      </c>
      <c r="E115" s="31">
        <f t="shared" si="7"/>
        <v>4870</v>
      </c>
      <c r="F115" s="31">
        <f t="shared" si="12"/>
        <v>4870</v>
      </c>
      <c r="G115" s="32"/>
      <c r="H115" s="27"/>
      <c r="I115" s="32">
        <f t="shared" si="11"/>
        <v>0</v>
      </c>
      <c r="J115" s="33"/>
      <c r="K115" s="27">
        <f t="shared" si="8"/>
        <v>0</v>
      </c>
      <c r="L115" s="35">
        <f t="shared" si="9"/>
        <v>4870</v>
      </c>
      <c r="M115" s="32"/>
      <c r="N115" s="27">
        <f t="shared" si="10"/>
        <v>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f>'APRIL 2024 '!M116</f>
        <v>0</v>
      </c>
      <c r="D116" s="45">
        <f>'APRIL 2024 '!N116</f>
        <v>0</v>
      </c>
      <c r="E116" s="31">
        <f t="shared" si="7"/>
        <v>0</v>
      </c>
      <c r="F116" s="31">
        <f t="shared" si="12"/>
        <v>0</v>
      </c>
      <c r="G116" s="32"/>
      <c r="H116" s="27"/>
      <c r="I116" s="32">
        <f t="shared" si="11"/>
        <v>0</v>
      </c>
      <c r="J116" s="33"/>
      <c r="K116" s="27">
        <f t="shared" si="8"/>
        <v>0</v>
      </c>
      <c r="L116" s="35">
        <f t="shared" si="9"/>
        <v>0</v>
      </c>
      <c r="M116" s="32"/>
      <c r="N116" s="27">
        <f t="shared" si="10"/>
        <v>0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f>'APRIL 2024 '!M117</f>
        <v>0</v>
      </c>
      <c r="D117" s="45">
        <f>'APRIL 2024 '!N117</f>
        <v>0</v>
      </c>
      <c r="E117" s="31">
        <f t="shared" si="7"/>
        <v>0</v>
      </c>
      <c r="F117" s="31">
        <f t="shared" si="12"/>
        <v>0</v>
      </c>
      <c r="G117" s="32"/>
      <c r="H117" s="27"/>
      <c r="I117" s="32">
        <f t="shared" si="11"/>
        <v>0</v>
      </c>
      <c r="J117" s="33"/>
      <c r="K117" s="27">
        <f t="shared" si="8"/>
        <v>0</v>
      </c>
      <c r="L117" s="35">
        <f t="shared" si="9"/>
        <v>0</v>
      </c>
      <c r="M117" s="32"/>
      <c r="N117" s="27">
        <f t="shared" si="10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f>'APRIL 2024 '!M118</f>
        <v>0</v>
      </c>
      <c r="D118" s="45">
        <f>'APRIL 2024 '!N118</f>
        <v>0</v>
      </c>
      <c r="E118" s="31">
        <f t="shared" si="7"/>
        <v>0</v>
      </c>
      <c r="F118" s="31">
        <f t="shared" si="12"/>
        <v>0</v>
      </c>
      <c r="G118" s="32"/>
      <c r="H118" s="27"/>
      <c r="I118" s="32">
        <f t="shared" si="11"/>
        <v>0</v>
      </c>
      <c r="J118" s="33"/>
      <c r="K118" s="27">
        <f t="shared" si="8"/>
        <v>0</v>
      </c>
      <c r="L118" s="35">
        <f t="shared" si="9"/>
        <v>0</v>
      </c>
      <c r="M118" s="32"/>
      <c r="N118" s="27">
        <f t="shared" si="10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f>'APRIL 2024 '!M119</f>
        <v>0</v>
      </c>
      <c r="D119" s="45">
        <f>'APRIL 2024 '!N119</f>
        <v>0</v>
      </c>
      <c r="E119" s="31">
        <f t="shared" si="7"/>
        <v>0</v>
      </c>
      <c r="F119" s="31">
        <f t="shared" si="12"/>
        <v>0</v>
      </c>
      <c r="G119" s="32"/>
      <c r="H119" s="27"/>
      <c r="I119" s="32">
        <f t="shared" si="11"/>
        <v>0</v>
      </c>
      <c r="J119" s="33"/>
      <c r="K119" s="27">
        <f t="shared" si="8"/>
        <v>0</v>
      </c>
      <c r="L119" s="35">
        <f t="shared" si="9"/>
        <v>0</v>
      </c>
      <c r="M119" s="32"/>
      <c r="N119" s="27">
        <f t="shared" si="10"/>
        <v>0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f>'APRIL 2024 '!M120</f>
        <v>1</v>
      </c>
      <c r="D120" s="45">
        <f>'APRIL 2024 '!N120</f>
        <v>32333.333333333332</v>
      </c>
      <c r="E120" s="31">
        <f t="shared" si="7"/>
        <v>32333.333333333332</v>
      </c>
      <c r="F120" s="31">
        <f t="shared" si="12"/>
        <v>32333.333333333332</v>
      </c>
      <c r="G120" s="32"/>
      <c r="H120" s="27">
        <v>198500</v>
      </c>
      <c r="I120" s="32">
        <f t="shared" si="11"/>
        <v>0</v>
      </c>
      <c r="J120" s="33"/>
      <c r="K120" s="27">
        <f t="shared" si="8"/>
        <v>0</v>
      </c>
      <c r="L120" s="35">
        <f t="shared" si="9"/>
        <v>32333.333333333332</v>
      </c>
      <c r="M120" s="32"/>
      <c r="N120" s="27">
        <f t="shared" si="10"/>
        <v>0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f>'APRIL 2024 '!M121</f>
        <v>0</v>
      </c>
      <c r="D121" s="45">
        <f>'APRIL 2024 '!N121</f>
        <v>0</v>
      </c>
      <c r="E121" s="31">
        <f t="shared" si="7"/>
        <v>0</v>
      </c>
      <c r="F121" s="31">
        <f t="shared" si="12"/>
        <v>0</v>
      </c>
      <c r="G121" s="32"/>
      <c r="H121" s="27"/>
      <c r="I121" s="32">
        <f t="shared" si="11"/>
        <v>0</v>
      </c>
      <c r="J121" s="33"/>
      <c r="K121" s="27">
        <f t="shared" si="8"/>
        <v>0</v>
      </c>
      <c r="L121" s="35">
        <f t="shared" si="9"/>
        <v>0</v>
      </c>
      <c r="M121" s="32"/>
      <c r="N121" s="27">
        <f t="shared" si="10"/>
        <v>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f>'APRIL 2024 '!M122</f>
        <v>9</v>
      </c>
      <c r="D122" s="45">
        <f>'APRIL 2024 '!N122</f>
        <v>142499.93000000002</v>
      </c>
      <c r="E122" s="31">
        <f t="shared" si="7"/>
        <v>15833.325555555559</v>
      </c>
      <c r="F122" s="31">
        <f t="shared" si="12"/>
        <v>15833.325555555559</v>
      </c>
      <c r="G122" s="32"/>
      <c r="H122" s="27">
        <v>185000</v>
      </c>
      <c r="I122" s="32">
        <f t="shared" si="11"/>
        <v>0</v>
      </c>
      <c r="J122" s="33"/>
      <c r="K122" s="27">
        <f t="shared" si="8"/>
        <v>0</v>
      </c>
      <c r="L122" s="35">
        <f t="shared" si="9"/>
        <v>15833.325555555559</v>
      </c>
      <c r="M122" s="32"/>
      <c r="N122" s="27">
        <f t="shared" si="10"/>
        <v>0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f>'APRIL 2024 '!M123</f>
        <v>0</v>
      </c>
      <c r="D123" s="45">
        <f>'APRIL 2024 '!N123</f>
        <v>0</v>
      </c>
      <c r="E123" s="31">
        <f t="shared" si="7"/>
        <v>0</v>
      </c>
      <c r="F123" s="31">
        <f t="shared" si="12"/>
        <v>0</v>
      </c>
      <c r="G123" s="32"/>
      <c r="H123" s="27"/>
      <c r="I123" s="32">
        <f t="shared" si="11"/>
        <v>0</v>
      </c>
      <c r="J123" s="33"/>
      <c r="K123" s="27">
        <f t="shared" si="8"/>
        <v>0</v>
      </c>
      <c r="L123" s="35">
        <f t="shared" si="9"/>
        <v>0</v>
      </c>
      <c r="M123" s="32"/>
      <c r="N123" s="27">
        <f t="shared" si="10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f>'APRIL 2024 '!M124</f>
        <v>8</v>
      </c>
      <c r="D124" s="45">
        <f>'APRIL 2024 '!N124</f>
        <v>35518.6</v>
      </c>
      <c r="E124" s="31">
        <f t="shared" si="7"/>
        <v>4439.8249999999998</v>
      </c>
      <c r="F124" s="31">
        <f t="shared" si="12"/>
        <v>4439.8249999999998</v>
      </c>
      <c r="G124" s="33"/>
      <c r="H124" s="27"/>
      <c r="I124" s="32">
        <f t="shared" si="11"/>
        <v>0</v>
      </c>
      <c r="J124" s="33"/>
      <c r="K124" s="27">
        <f t="shared" si="8"/>
        <v>0</v>
      </c>
      <c r="L124" s="35">
        <f t="shared" si="9"/>
        <v>4439.8249999999998</v>
      </c>
      <c r="M124" s="32"/>
      <c r="N124" s="27">
        <f t="shared" si="10"/>
        <v>0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f>'APRIL 2024 '!M125</f>
        <v>7</v>
      </c>
      <c r="D125" s="45">
        <f>'APRIL 2024 '!N125</f>
        <v>31078.774999999998</v>
      </c>
      <c r="E125" s="31">
        <f t="shared" si="7"/>
        <v>4439.8249999999998</v>
      </c>
      <c r="F125" s="31">
        <f t="shared" si="12"/>
        <v>4439.8249999999998</v>
      </c>
      <c r="G125" s="33"/>
      <c r="H125" s="27"/>
      <c r="I125" s="32">
        <f t="shared" si="11"/>
        <v>0</v>
      </c>
      <c r="J125" s="33"/>
      <c r="K125" s="27">
        <f t="shared" si="8"/>
        <v>0</v>
      </c>
      <c r="L125" s="35">
        <f t="shared" si="9"/>
        <v>4439.8249999999998</v>
      </c>
      <c r="M125" s="32"/>
      <c r="N125" s="27">
        <f t="shared" si="10"/>
        <v>0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f>'APRIL 2024 '!M126</f>
        <v>0</v>
      </c>
      <c r="D126" s="45">
        <f>'APRIL 2024 '!N126</f>
        <v>0</v>
      </c>
      <c r="E126" s="31">
        <f t="shared" si="7"/>
        <v>0</v>
      </c>
      <c r="F126" s="31">
        <f t="shared" si="12"/>
        <v>0</v>
      </c>
      <c r="G126" s="33"/>
      <c r="H126" s="27"/>
      <c r="I126" s="32">
        <f t="shared" si="11"/>
        <v>0</v>
      </c>
      <c r="J126" s="33"/>
      <c r="K126" s="27">
        <f t="shared" si="8"/>
        <v>0</v>
      </c>
      <c r="L126" s="35">
        <f t="shared" si="9"/>
        <v>0</v>
      </c>
      <c r="M126" s="32"/>
      <c r="N126" s="27">
        <f t="shared" si="10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f>'APRIL 2024 '!M127</f>
        <v>9</v>
      </c>
      <c r="D127" s="45">
        <f>'APRIL 2024 '!N127</f>
        <v>39958.424999999996</v>
      </c>
      <c r="E127" s="31">
        <f t="shared" si="7"/>
        <v>4439.8249999999998</v>
      </c>
      <c r="F127" s="31">
        <f t="shared" si="12"/>
        <v>4439.8249999999998</v>
      </c>
      <c r="G127" s="33"/>
      <c r="H127" s="27"/>
      <c r="I127" s="32">
        <f t="shared" si="11"/>
        <v>0</v>
      </c>
      <c r="J127" s="33"/>
      <c r="K127" s="27">
        <f t="shared" si="8"/>
        <v>0</v>
      </c>
      <c r="L127" s="35">
        <f t="shared" si="9"/>
        <v>4439.8249999999998</v>
      </c>
      <c r="M127" s="32"/>
      <c r="N127" s="27">
        <f t="shared" si="10"/>
        <v>0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f>'APRIL 2024 '!M128</f>
        <v>12</v>
      </c>
      <c r="D128" s="45">
        <f>'APRIL 2024 '!N128</f>
        <v>53277.899999999994</v>
      </c>
      <c r="E128" s="31">
        <f t="shared" si="7"/>
        <v>4439.8249999999998</v>
      </c>
      <c r="F128" s="31">
        <f t="shared" si="12"/>
        <v>4439.8249999999998</v>
      </c>
      <c r="G128" s="33"/>
      <c r="H128" s="27"/>
      <c r="I128" s="32">
        <f t="shared" si="11"/>
        <v>0</v>
      </c>
      <c r="J128" s="33"/>
      <c r="K128" s="27">
        <f t="shared" si="8"/>
        <v>0</v>
      </c>
      <c r="L128" s="35">
        <f t="shared" si="9"/>
        <v>4439.8249999999998</v>
      </c>
      <c r="M128" s="32"/>
      <c r="N128" s="27">
        <f t="shared" si="10"/>
        <v>0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f>'APRIL 2024 '!M129</f>
        <v>2</v>
      </c>
      <c r="D129" s="45">
        <f>'APRIL 2024 '!N129</f>
        <v>8879.65</v>
      </c>
      <c r="E129" s="31">
        <f t="shared" si="7"/>
        <v>4439.8249999999998</v>
      </c>
      <c r="F129" s="31">
        <f t="shared" si="12"/>
        <v>4439.8249999999998</v>
      </c>
      <c r="G129" s="33"/>
      <c r="H129" s="27"/>
      <c r="I129" s="32">
        <f t="shared" si="11"/>
        <v>0</v>
      </c>
      <c r="J129" s="33"/>
      <c r="K129" s="27">
        <f t="shared" si="8"/>
        <v>0</v>
      </c>
      <c r="L129" s="35">
        <f t="shared" si="9"/>
        <v>4439.8249999999998</v>
      </c>
      <c r="M129" s="32"/>
      <c r="N129" s="27">
        <f t="shared" si="10"/>
        <v>0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f>'APRIL 2024 '!M130</f>
        <v>0</v>
      </c>
      <c r="D130" s="45">
        <f>'APRIL 2024 '!N130</f>
        <v>0</v>
      </c>
      <c r="E130" s="31">
        <f t="shared" si="7"/>
        <v>0</v>
      </c>
      <c r="F130" s="31">
        <f t="shared" si="12"/>
        <v>0</v>
      </c>
      <c r="G130" s="32"/>
      <c r="H130" s="27"/>
      <c r="I130" s="32">
        <f t="shared" si="11"/>
        <v>0</v>
      </c>
      <c r="J130" s="33"/>
      <c r="K130" s="27">
        <f t="shared" si="8"/>
        <v>0</v>
      </c>
      <c r="L130" s="35">
        <f t="shared" si="9"/>
        <v>0</v>
      </c>
      <c r="M130" s="32"/>
      <c r="N130" s="27">
        <f t="shared" si="10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f>'APRIL 2024 '!M131</f>
        <v>0</v>
      </c>
      <c r="D131" s="45">
        <f>'APRIL 2024 '!N131</f>
        <v>0</v>
      </c>
      <c r="E131" s="31">
        <f t="shared" si="7"/>
        <v>0</v>
      </c>
      <c r="F131" s="31">
        <f t="shared" si="12"/>
        <v>0</v>
      </c>
      <c r="G131" s="32"/>
      <c r="H131" s="27"/>
      <c r="I131" s="32">
        <f t="shared" si="11"/>
        <v>0</v>
      </c>
      <c r="J131" s="33"/>
      <c r="K131" s="27">
        <f t="shared" si="8"/>
        <v>0</v>
      </c>
      <c r="L131" s="35">
        <f t="shared" si="9"/>
        <v>0</v>
      </c>
      <c r="M131" s="32"/>
      <c r="N131" s="27">
        <f t="shared" si="10"/>
        <v>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f>'APRIL 2024 '!M132</f>
        <v>5</v>
      </c>
      <c r="D132" s="45">
        <f>'APRIL 2024 '!N132</f>
        <v>116666.55</v>
      </c>
      <c r="E132" s="31">
        <f t="shared" si="7"/>
        <v>23333.31</v>
      </c>
      <c r="F132" s="31">
        <f t="shared" si="12"/>
        <v>23333.31</v>
      </c>
      <c r="G132" s="32"/>
      <c r="H132" s="27"/>
      <c r="I132" s="32">
        <f t="shared" si="11"/>
        <v>0</v>
      </c>
      <c r="J132" s="33"/>
      <c r="K132" s="27">
        <f t="shared" si="8"/>
        <v>0</v>
      </c>
      <c r="L132" s="35">
        <f t="shared" si="9"/>
        <v>23333.31</v>
      </c>
      <c r="M132" s="32"/>
      <c r="N132" s="27">
        <f t="shared" si="10"/>
        <v>0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f>'APRIL 2024 '!M133</f>
        <v>1</v>
      </c>
      <c r="D133" s="45">
        <f>'APRIL 2024 '!N133</f>
        <v>299875</v>
      </c>
      <c r="E133" s="31">
        <f t="shared" si="7"/>
        <v>299875</v>
      </c>
      <c r="F133" s="31">
        <f t="shared" si="12"/>
        <v>299875</v>
      </c>
      <c r="G133" s="32"/>
      <c r="H133" s="27"/>
      <c r="I133" s="32">
        <f t="shared" si="11"/>
        <v>0</v>
      </c>
      <c r="J133" s="33"/>
      <c r="K133" s="27">
        <f t="shared" si="8"/>
        <v>0</v>
      </c>
      <c r="L133" s="35">
        <f t="shared" si="9"/>
        <v>299875</v>
      </c>
      <c r="M133" s="32"/>
      <c r="N133" s="27">
        <f t="shared" si="10"/>
        <v>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f>'APRIL 2024 '!M134</f>
        <v>61</v>
      </c>
      <c r="D134" s="45">
        <f>'APRIL 2024 '!N134</f>
        <v>598158.82352941181</v>
      </c>
      <c r="E134" s="31">
        <f t="shared" si="7"/>
        <v>9805.8823529411766</v>
      </c>
      <c r="F134" s="31">
        <f t="shared" si="12"/>
        <v>9805.8823529411766</v>
      </c>
      <c r="G134" s="32"/>
      <c r="H134" s="27"/>
      <c r="I134" s="32">
        <f t="shared" si="11"/>
        <v>0</v>
      </c>
      <c r="J134" s="33"/>
      <c r="K134" s="27">
        <f t="shared" si="8"/>
        <v>0</v>
      </c>
      <c r="L134" s="35">
        <f t="shared" si="9"/>
        <v>9805.8823529411766</v>
      </c>
      <c r="M134" s="32"/>
      <c r="N134" s="27">
        <f t="shared" si="10"/>
        <v>0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f>'APRIL 2024 '!M135</f>
        <v>0</v>
      </c>
      <c r="D135" s="45">
        <f>'APRIL 2024 '!N135</f>
        <v>0</v>
      </c>
      <c r="E135" s="31">
        <f t="shared" si="7"/>
        <v>0</v>
      </c>
      <c r="F135" s="31">
        <f t="shared" si="12"/>
        <v>0</v>
      </c>
      <c r="G135" s="32"/>
      <c r="H135" s="27"/>
      <c r="I135" s="32">
        <f t="shared" si="11"/>
        <v>0</v>
      </c>
      <c r="J135" s="33"/>
      <c r="K135" s="27">
        <f t="shared" si="8"/>
        <v>0</v>
      </c>
      <c r="L135" s="35">
        <f t="shared" si="9"/>
        <v>0</v>
      </c>
      <c r="M135" s="32"/>
      <c r="N135" s="27">
        <f t="shared" si="10"/>
        <v>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f>'APRIL 2024 '!M136</f>
        <v>5</v>
      </c>
      <c r="D136" s="45">
        <f>'APRIL 2024 '!N136</f>
        <v>28750</v>
      </c>
      <c r="E136" s="31">
        <f t="shared" si="7"/>
        <v>5750</v>
      </c>
      <c r="F136" s="31">
        <f t="shared" si="12"/>
        <v>5750</v>
      </c>
      <c r="G136" s="32"/>
      <c r="H136" s="27"/>
      <c r="I136" s="32">
        <f t="shared" si="11"/>
        <v>0</v>
      </c>
      <c r="J136" s="33"/>
      <c r="K136" s="27">
        <f t="shared" si="8"/>
        <v>0</v>
      </c>
      <c r="L136" s="35">
        <f t="shared" si="9"/>
        <v>5750</v>
      </c>
      <c r="M136" s="32"/>
      <c r="N136" s="27">
        <f t="shared" si="10"/>
        <v>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f>'APRIL 2024 '!M137</f>
        <v>3</v>
      </c>
      <c r="D137" s="45">
        <f>'APRIL 2024 '!N137</f>
        <v>17250</v>
      </c>
      <c r="E137" s="31">
        <f t="shared" si="7"/>
        <v>5750</v>
      </c>
      <c r="F137" s="31">
        <f t="shared" si="12"/>
        <v>5750</v>
      </c>
      <c r="G137" s="32"/>
      <c r="H137" s="27"/>
      <c r="I137" s="32">
        <f t="shared" si="11"/>
        <v>0</v>
      </c>
      <c r="J137" s="33"/>
      <c r="K137" s="27">
        <f t="shared" si="8"/>
        <v>0</v>
      </c>
      <c r="L137" s="35">
        <f t="shared" si="9"/>
        <v>5750</v>
      </c>
      <c r="M137" s="32"/>
      <c r="N137" s="27">
        <f t="shared" si="10"/>
        <v>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f>'APRIL 2024 '!M138</f>
        <v>0</v>
      </c>
      <c r="D138" s="45">
        <f>'APRIL 2024 '!N138</f>
        <v>0</v>
      </c>
      <c r="E138" s="31">
        <f t="shared" si="7"/>
        <v>0</v>
      </c>
      <c r="F138" s="31">
        <f t="shared" si="12"/>
        <v>0</v>
      </c>
      <c r="G138" s="32"/>
      <c r="H138" s="27"/>
      <c r="I138" s="32">
        <f t="shared" si="11"/>
        <v>0</v>
      </c>
      <c r="J138" s="33"/>
      <c r="K138" s="27">
        <f t="shared" si="8"/>
        <v>0</v>
      </c>
      <c r="L138" s="35">
        <f t="shared" si="9"/>
        <v>0</v>
      </c>
      <c r="M138" s="32"/>
      <c r="N138" s="27">
        <f t="shared" si="10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f>'APRIL 2024 '!M139</f>
        <v>0</v>
      </c>
      <c r="D139" s="45">
        <f>'APRIL 2024 '!N139</f>
        <v>0</v>
      </c>
      <c r="E139" s="31">
        <f t="shared" si="7"/>
        <v>0</v>
      </c>
      <c r="F139" s="31">
        <f t="shared" si="12"/>
        <v>0</v>
      </c>
      <c r="G139" s="32"/>
      <c r="H139" s="27"/>
      <c r="I139" s="32">
        <f t="shared" si="11"/>
        <v>0</v>
      </c>
      <c r="J139" s="33"/>
      <c r="K139" s="27">
        <f t="shared" si="8"/>
        <v>0</v>
      </c>
      <c r="L139" s="35">
        <f t="shared" si="9"/>
        <v>0</v>
      </c>
      <c r="M139" s="32"/>
      <c r="N139" s="27">
        <f t="shared" si="10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f>'APRIL 2024 '!M140</f>
        <v>15</v>
      </c>
      <c r="D140" s="45">
        <f>'APRIL 2024 '!N140</f>
        <v>187500</v>
      </c>
      <c r="E140" s="31">
        <f t="shared" si="7"/>
        <v>12500</v>
      </c>
      <c r="F140" s="31">
        <f t="shared" si="12"/>
        <v>12500</v>
      </c>
      <c r="G140" s="32">
        <v>4</v>
      </c>
      <c r="H140" s="27">
        <v>90000</v>
      </c>
      <c r="I140" s="32">
        <f t="shared" si="11"/>
        <v>22500</v>
      </c>
      <c r="J140" s="33"/>
      <c r="K140" s="27">
        <f t="shared" si="8"/>
        <v>0</v>
      </c>
      <c r="L140" s="35">
        <f t="shared" si="9"/>
        <v>14605.263157894737</v>
      </c>
      <c r="M140" s="32"/>
      <c r="N140" s="27">
        <f t="shared" si="10"/>
        <v>0</v>
      </c>
      <c r="O140" s="79">
        <f>90000/4</f>
        <v>22500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f>'APRIL 2024 '!M141</f>
        <v>10</v>
      </c>
      <c r="D141" s="45">
        <f>'APRIL 2024 '!N141</f>
        <v>132852.59615384616</v>
      </c>
      <c r="E141" s="31">
        <f t="shared" si="7"/>
        <v>13285.259615384615</v>
      </c>
      <c r="F141" s="31">
        <f t="shared" si="12"/>
        <v>13285.259615384615</v>
      </c>
      <c r="G141" s="32"/>
      <c r="H141" s="27"/>
      <c r="I141" s="32">
        <f t="shared" si="11"/>
        <v>0</v>
      </c>
      <c r="J141" s="33"/>
      <c r="K141" s="27">
        <f t="shared" si="8"/>
        <v>0</v>
      </c>
      <c r="L141" s="35">
        <f t="shared" si="9"/>
        <v>13285.259615384615</v>
      </c>
      <c r="M141" s="32"/>
      <c r="N141" s="27">
        <f t="shared" si="10"/>
        <v>0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f>'APRIL 2024 '!M142</f>
        <v>2</v>
      </c>
      <c r="D142" s="45">
        <f>'APRIL 2024 '!N142</f>
        <v>51666.8</v>
      </c>
      <c r="E142" s="31">
        <f t="shared" ref="E142:E205" si="13">IF(C142&gt;0,D142/C142,0)</f>
        <v>25833.4</v>
      </c>
      <c r="F142" s="31">
        <f t="shared" si="12"/>
        <v>25833.4</v>
      </c>
      <c r="G142" s="32"/>
      <c r="H142" s="27"/>
      <c r="I142" s="32">
        <f t="shared" si="11"/>
        <v>0</v>
      </c>
      <c r="J142" s="33"/>
      <c r="K142" s="27">
        <f t="shared" ref="K142:K205" si="14">J142*L142</f>
        <v>0</v>
      </c>
      <c r="L142" s="35">
        <f t="shared" ref="L142:L205" si="15">IF(G142&gt;0,(D142+H142)/(C142+G142),F142)</f>
        <v>25833.4</v>
      </c>
      <c r="M142" s="32"/>
      <c r="N142" s="27">
        <f t="shared" ref="N142:N205" si="16">M142*L142</f>
        <v>0</v>
      </c>
      <c r="Q142" s="9"/>
    </row>
    <row r="143" spans="1:17" ht="15" customHeight="1" x14ac:dyDescent="0.25">
      <c r="A143" s="28">
        <v>132</v>
      </c>
      <c r="B143" s="29" t="s">
        <v>130</v>
      </c>
      <c r="C143" s="30">
        <f>'APRIL 2024 '!M143</f>
        <v>1</v>
      </c>
      <c r="D143" s="45">
        <f>'APRIL 2024 '!N143</f>
        <v>25833.4</v>
      </c>
      <c r="E143" s="31">
        <f t="shared" si="13"/>
        <v>25833.4</v>
      </c>
      <c r="F143" s="31">
        <f t="shared" si="12"/>
        <v>25833.4</v>
      </c>
      <c r="G143" s="32"/>
      <c r="H143" s="27"/>
      <c r="I143" s="32">
        <f t="shared" ref="I143:I206" si="17">IF(G143&gt;0,H143/G143,0)</f>
        <v>0</v>
      </c>
      <c r="J143" s="33"/>
      <c r="K143" s="27">
        <f t="shared" si="14"/>
        <v>0</v>
      </c>
      <c r="L143" s="35">
        <f t="shared" si="15"/>
        <v>25833.4</v>
      </c>
      <c r="M143" s="32"/>
      <c r="N143" s="27">
        <f t="shared" si="16"/>
        <v>0</v>
      </c>
      <c r="P143" s="9"/>
      <c r="Q143" s="9"/>
    </row>
    <row r="144" spans="1:17" ht="15" customHeight="1" x14ac:dyDescent="0.25">
      <c r="A144" s="28">
        <v>133</v>
      </c>
      <c r="B144" s="29" t="s">
        <v>131</v>
      </c>
      <c r="C144" s="30">
        <f>'APRIL 2024 '!M144</f>
        <v>1</v>
      </c>
      <c r="D144" s="45">
        <f>'APRIL 2024 '!N144</f>
        <v>25833.4</v>
      </c>
      <c r="E144" s="31">
        <f t="shared" si="13"/>
        <v>25833.4</v>
      </c>
      <c r="F144" s="31">
        <f t="shared" ref="F144:F207" si="18">IF(C144&gt;0,E144,I144)</f>
        <v>25833.4</v>
      </c>
      <c r="G144" s="32"/>
      <c r="H144" s="27"/>
      <c r="I144" s="32">
        <f t="shared" si="17"/>
        <v>0</v>
      </c>
      <c r="J144" s="33"/>
      <c r="K144" s="27">
        <f t="shared" si="14"/>
        <v>0</v>
      </c>
      <c r="L144" s="35">
        <f t="shared" si="15"/>
        <v>25833.4</v>
      </c>
      <c r="M144" s="32"/>
      <c r="N144" s="27">
        <f t="shared" si="16"/>
        <v>0</v>
      </c>
      <c r="Q144" s="9"/>
    </row>
    <row r="145" spans="1:17" ht="15" customHeight="1" x14ac:dyDescent="0.25">
      <c r="A145" s="28">
        <v>134</v>
      </c>
      <c r="B145" s="29" t="s">
        <v>132</v>
      </c>
      <c r="C145" s="30">
        <f>'APRIL 2024 '!M145</f>
        <v>0</v>
      </c>
      <c r="D145" s="45">
        <f>'APRIL 2024 '!N145</f>
        <v>0</v>
      </c>
      <c r="E145" s="31">
        <f t="shared" si="13"/>
        <v>0</v>
      </c>
      <c r="F145" s="31">
        <f t="shared" si="18"/>
        <v>0</v>
      </c>
      <c r="G145" s="32"/>
      <c r="H145" s="27"/>
      <c r="I145" s="32">
        <f t="shared" si="17"/>
        <v>0</v>
      </c>
      <c r="J145" s="33"/>
      <c r="K145" s="27">
        <f t="shared" si="14"/>
        <v>0</v>
      </c>
      <c r="L145" s="35">
        <f t="shared" si="15"/>
        <v>0</v>
      </c>
      <c r="M145" s="32"/>
      <c r="N145" s="27">
        <f t="shared" si="16"/>
        <v>0</v>
      </c>
      <c r="Q145" s="9"/>
    </row>
    <row r="146" spans="1:17" ht="15" customHeight="1" x14ac:dyDescent="0.25">
      <c r="A146" s="28">
        <v>135</v>
      </c>
      <c r="B146" s="29" t="s">
        <v>133</v>
      </c>
      <c r="C146" s="30">
        <f>'APRIL 2024 '!M146</f>
        <v>3</v>
      </c>
      <c r="D146" s="45">
        <f>'APRIL 2024 '!N146</f>
        <v>27054</v>
      </c>
      <c r="E146" s="31">
        <f t="shared" si="13"/>
        <v>9018</v>
      </c>
      <c r="F146" s="31">
        <f t="shared" si="18"/>
        <v>9018</v>
      </c>
      <c r="G146" s="32"/>
      <c r="H146" s="27">
        <v>106900</v>
      </c>
      <c r="I146" s="32">
        <f t="shared" si="17"/>
        <v>0</v>
      </c>
      <c r="J146" s="33"/>
      <c r="K146" s="27">
        <f t="shared" si="14"/>
        <v>0</v>
      </c>
      <c r="L146" s="35">
        <f t="shared" si="15"/>
        <v>9018</v>
      </c>
      <c r="M146" s="32"/>
      <c r="N146" s="27">
        <f t="shared" si="16"/>
        <v>0</v>
      </c>
      <c r="Q146" s="9"/>
    </row>
    <row r="147" spans="1:17" ht="15" customHeight="1" x14ac:dyDescent="0.25">
      <c r="A147" s="28">
        <v>136</v>
      </c>
      <c r="B147" s="29" t="s">
        <v>134</v>
      </c>
      <c r="C147" s="30">
        <f>'APRIL 2024 '!M147</f>
        <v>15</v>
      </c>
      <c r="D147" s="45">
        <f>'APRIL 2024 '!N147</f>
        <v>135270</v>
      </c>
      <c r="E147" s="31">
        <f t="shared" si="13"/>
        <v>9018</v>
      </c>
      <c r="F147" s="31">
        <f t="shared" si="18"/>
        <v>9018</v>
      </c>
      <c r="G147" s="32"/>
      <c r="H147" s="27"/>
      <c r="I147" s="32">
        <f t="shared" si="17"/>
        <v>0</v>
      </c>
      <c r="J147" s="33"/>
      <c r="K147" s="27">
        <f t="shared" si="14"/>
        <v>0</v>
      </c>
      <c r="L147" s="35">
        <f t="shared" si="15"/>
        <v>9018</v>
      </c>
      <c r="M147" s="32"/>
      <c r="N147" s="27">
        <f t="shared" si="16"/>
        <v>0</v>
      </c>
      <c r="P147" s="9"/>
      <c r="Q147" s="9"/>
    </row>
    <row r="148" spans="1:17" ht="15" customHeight="1" x14ac:dyDescent="0.25">
      <c r="A148" s="28">
        <v>137</v>
      </c>
      <c r="B148" s="29" t="s">
        <v>135</v>
      </c>
      <c r="C148" s="30">
        <f>'APRIL 2024 '!M148</f>
        <v>4</v>
      </c>
      <c r="D148" s="45">
        <f>'APRIL 2024 '!N148</f>
        <v>342133.33333333331</v>
      </c>
      <c r="E148" s="31">
        <f t="shared" si="13"/>
        <v>85533.333333333328</v>
      </c>
      <c r="F148" s="31">
        <f t="shared" si="18"/>
        <v>85533.333333333328</v>
      </c>
      <c r="G148" s="32"/>
      <c r="H148" s="27">
        <v>430000</v>
      </c>
      <c r="I148" s="32">
        <f t="shared" si="17"/>
        <v>0</v>
      </c>
      <c r="J148" s="33"/>
      <c r="K148" s="27">
        <f t="shared" si="14"/>
        <v>0</v>
      </c>
      <c r="L148" s="35">
        <f t="shared" si="15"/>
        <v>85533.333333333328</v>
      </c>
      <c r="M148" s="32"/>
      <c r="N148" s="27">
        <f t="shared" si="16"/>
        <v>0</v>
      </c>
      <c r="Q148" s="9"/>
    </row>
    <row r="149" spans="1:17" ht="15" customHeight="1" x14ac:dyDescent="0.25">
      <c r="A149" s="28">
        <v>138</v>
      </c>
      <c r="B149" s="29" t="s">
        <v>136</v>
      </c>
      <c r="C149" s="30">
        <f>'APRIL 2024 '!M149</f>
        <v>11</v>
      </c>
      <c r="D149" s="45">
        <f>'APRIL 2024 '!N149</f>
        <v>825000</v>
      </c>
      <c r="E149" s="31">
        <f t="shared" si="13"/>
        <v>75000</v>
      </c>
      <c r="F149" s="31">
        <f t="shared" si="18"/>
        <v>75000</v>
      </c>
      <c r="G149" s="32"/>
      <c r="H149" s="27"/>
      <c r="I149" s="32">
        <f t="shared" si="17"/>
        <v>0</v>
      </c>
      <c r="J149" s="33"/>
      <c r="K149" s="27">
        <f t="shared" si="14"/>
        <v>0</v>
      </c>
      <c r="L149" s="35">
        <f t="shared" si="15"/>
        <v>75000</v>
      </c>
      <c r="M149" s="32"/>
      <c r="N149" s="27">
        <f t="shared" si="16"/>
        <v>0</v>
      </c>
      <c r="Q149" s="9"/>
    </row>
    <row r="150" spans="1:17" ht="15" customHeight="1" x14ac:dyDescent="0.25">
      <c r="A150" s="28">
        <v>139</v>
      </c>
      <c r="B150" s="29" t="s">
        <v>137</v>
      </c>
      <c r="C150" s="30">
        <f>'APRIL 2024 '!M150</f>
        <v>2</v>
      </c>
      <c r="D150" s="45">
        <f>'APRIL 2024 '!N150</f>
        <v>24744</v>
      </c>
      <c r="E150" s="31">
        <f t="shared" si="13"/>
        <v>12372</v>
      </c>
      <c r="F150" s="31">
        <f t="shared" si="18"/>
        <v>12372</v>
      </c>
      <c r="G150" s="32">
        <v>2</v>
      </c>
      <c r="H150" s="27">
        <v>52000</v>
      </c>
      <c r="I150" s="32">
        <f t="shared" si="17"/>
        <v>26000</v>
      </c>
      <c r="J150" s="33"/>
      <c r="K150" s="27">
        <f t="shared" si="14"/>
        <v>0</v>
      </c>
      <c r="L150" s="35">
        <f t="shared" si="15"/>
        <v>19186</v>
      </c>
      <c r="M150" s="32"/>
      <c r="N150" s="27">
        <f t="shared" si="16"/>
        <v>0</v>
      </c>
      <c r="Q150" s="9"/>
    </row>
    <row r="151" spans="1:17" ht="15" customHeight="1" x14ac:dyDescent="0.25">
      <c r="A151" s="28">
        <v>140</v>
      </c>
      <c r="B151" s="29" t="s">
        <v>138</v>
      </c>
      <c r="C151" s="30">
        <f>'APRIL 2024 '!M151</f>
        <v>0</v>
      </c>
      <c r="D151" s="45">
        <f>'APRIL 2024 '!N151</f>
        <v>0</v>
      </c>
      <c r="E151" s="31">
        <f t="shared" si="13"/>
        <v>0</v>
      </c>
      <c r="F151" s="31">
        <f t="shared" si="18"/>
        <v>11000</v>
      </c>
      <c r="G151" s="32">
        <v>1</v>
      </c>
      <c r="H151" s="27">
        <v>11000</v>
      </c>
      <c r="I151" s="32">
        <f t="shared" si="17"/>
        <v>11000</v>
      </c>
      <c r="J151" s="33"/>
      <c r="K151" s="27">
        <f t="shared" si="14"/>
        <v>0</v>
      </c>
      <c r="L151" s="35">
        <f t="shared" si="15"/>
        <v>11000</v>
      </c>
      <c r="M151" s="32"/>
      <c r="N151" s="27">
        <f t="shared" si="16"/>
        <v>0</v>
      </c>
      <c r="Q151" s="9"/>
    </row>
    <row r="152" spans="1:17" ht="15" customHeight="1" x14ac:dyDescent="0.25">
      <c r="A152" s="28">
        <v>141</v>
      </c>
      <c r="B152" s="29" t="s">
        <v>139</v>
      </c>
      <c r="C152" s="30">
        <f>'APRIL 2024 '!M152</f>
        <v>25</v>
      </c>
      <c r="D152" s="45">
        <f>'APRIL 2024 '!N152</f>
        <v>573809.52380952379</v>
      </c>
      <c r="E152" s="31">
        <f t="shared" si="13"/>
        <v>22952.38095238095</v>
      </c>
      <c r="F152" s="31">
        <f t="shared" si="18"/>
        <v>22952.38095238095</v>
      </c>
      <c r="G152" s="32"/>
      <c r="H152" s="27"/>
      <c r="I152" s="32">
        <f t="shared" si="17"/>
        <v>0</v>
      </c>
      <c r="J152" s="33"/>
      <c r="K152" s="27">
        <f t="shared" si="14"/>
        <v>0</v>
      </c>
      <c r="L152" s="35">
        <f t="shared" si="15"/>
        <v>22952.38095238095</v>
      </c>
      <c r="M152" s="32"/>
      <c r="N152" s="27">
        <f t="shared" si="16"/>
        <v>0</v>
      </c>
      <c r="Q152" s="9"/>
    </row>
    <row r="153" spans="1:17" ht="15" customHeight="1" x14ac:dyDescent="0.25">
      <c r="A153" s="28">
        <v>142</v>
      </c>
      <c r="B153" s="29" t="s">
        <v>140</v>
      </c>
      <c r="C153" s="30">
        <f>'APRIL 2024 '!M153</f>
        <v>18</v>
      </c>
      <c r="D153" s="45">
        <f>'APRIL 2024 '!N153</f>
        <v>67320</v>
      </c>
      <c r="E153" s="31">
        <f t="shared" si="13"/>
        <v>3740</v>
      </c>
      <c r="F153" s="31">
        <f t="shared" si="18"/>
        <v>3740</v>
      </c>
      <c r="G153" s="32"/>
      <c r="H153" s="27"/>
      <c r="I153" s="32">
        <f t="shared" si="17"/>
        <v>0</v>
      </c>
      <c r="J153" s="33"/>
      <c r="K153" s="27">
        <f t="shared" si="14"/>
        <v>0</v>
      </c>
      <c r="L153" s="35">
        <f t="shared" si="15"/>
        <v>3740</v>
      </c>
      <c r="M153" s="32"/>
      <c r="N153" s="27">
        <f t="shared" si="16"/>
        <v>0</v>
      </c>
      <c r="Q153" s="9"/>
    </row>
    <row r="154" spans="1:17" ht="15" customHeight="1" x14ac:dyDescent="0.25">
      <c r="A154" s="28">
        <v>143</v>
      </c>
      <c r="B154" s="29" t="s">
        <v>141</v>
      </c>
      <c r="C154" s="30">
        <f>'APRIL 2024 '!M154</f>
        <v>5</v>
      </c>
      <c r="D154" s="45">
        <f>'APRIL 2024 '!N154</f>
        <v>22916.739130434784</v>
      </c>
      <c r="E154" s="31">
        <f t="shared" si="13"/>
        <v>4583.347826086957</v>
      </c>
      <c r="F154" s="31">
        <f t="shared" si="18"/>
        <v>4583.347826086957</v>
      </c>
      <c r="G154" s="32"/>
      <c r="H154" s="27">
        <v>185000</v>
      </c>
      <c r="I154" s="32">
        <f t="shared" si="17"/>
        <v>0</v>
      </c>
      <c r="J154" s="33"/>
      <c r="K154" s="27">
        <f t="shared" si="14"/>
        <v>0</v>
      </c>
      <c r="L154" s="35">
        <f t="shared" si="15"/>
        <v>4583.347826086957</v>
      </c>
      <c r="M154" s="32"/>
      <c r="N154" s="27">
        <f t="shared" si="16"/>
        <v>0</v>
      </c>
      <c r="Q154" s="9"/>
    </row>
    <row r="155" spans="1:17" ht="15" customHeight="1" x14ac:dyDescent="0.25">
      <c r="A155" s="28">
        <v>144</v>
      </c>
      <c r="B155" s="29" t="s">
        <v>142</v>
      </c>
      <c r="C155" s="30">
        <f>'APRIL 2024 '!M155</f>
        <v>14</v>
      </c>
      <c r="D155" s="45">
        <f>'APRIL 2024 '!N155</f>
        <v>82133.333333333343</v>
      </c>
      <c r="E155" s="31">
        <f t="shared" si="13"/>
        <v>5866.666666666667</v>
      </c>
      <c r="F155" s="31">
        <f t="shared" si="18"/>
        <v>5866.666666666667</v>
      </c>
      <c r="G155" s="32"/>
      <c r="H155" s="27"/>
      <c r="I155" s="32">
        <f t="shared" si="17"/>
        <v>0</v>
      </c>
      <c r="J155" s="33"/>
      <c r="K155" s="27">
        <f t="shared" si="14"/>
        <v>0</v>
      </c>
      <c r="L155" s="35">
        <f t="shared" si="15"/>
        <v>5866.666666666667</v>
      </c>
      <c r="M155" s="32"/>
      <c r="N155" s="27">
        <f t="shared" si="16"/>
        <v>0</v>
      </c>
      <c r="Q155" s="9"/>
    </row>
    <row r="156" spans="1:17" ht="15" customHeight="1" x14ac:dyDescent="0.25">
      <c r="A156" s="28">
        <v>145</v>
      </c>
      <c r="B156" s="29" t="s">
        <v>143</v>
      </c>
      <c r="C156" s="30">
        <f>'APRIL 2024 '!M156</f>
        <v>38</v>
      </c>
      <c r="D156" s="45">
        <f>'APRIL 2024 '!N156</f>
        <v>135280</v>
      </c>
      <c r="E156" s="31">
        <f t="shared" si="13"/>
        <v>3560</v>
      </c>
      <c r="F156" s="31">
        <f t="shared" si="18"/>
        <v>3560</v>
      </c>
      <c r="G156" s="32"/>
      <c r="H156" s="27"/>
      <c r="I156" s="32">
        <f t="shared" si="17"/>
        <v>0</v>
      </c>
      <c r="J156" s="33"/>
      <c r="K156" s="27">
        <f t="shared" si="14"/>
        <v>0</v>
      </c>
      <c r="L156" s="35">
        <f t="shared" si="15"/>
        <v>3560</v>
      </c>
      <c r="M156" s="32"/>
      <c r="N156" s="27">
        <f t="shared" si="16"/>
        <v>0</v>
      </c>
      <c r="Q156" s="9">
        <f>28+19</f>
        <v>47</v>
      </c>
    </row>
    <row r="157" spans="1:17" ht="15" customHeight="1" x14ac:dyDescent="0.25">
      <c r="A157" s="28">
        <v>146</v>
      </c>
      <c r="B157" s="29" t="s">
        <v>144</v>
      </c>
      <c r="C157" s="30">
        <f>'APRIL 2024 '!M157</f>
        <v>13</v>
      </c>
      <c r="D157" s="45">
        <f>'APRIL 2024 '!N157</f>
        <v>268775</v>
      </c>
      <c r="E157" s="31">
        <f t="shared" si="13"/>
        <v>20675</v>
      </c>
      <c r="F157" s="31">
        <f t="shared" si="18"/>
        <v>20675</v>
      </c>
      <c r="G157" s="32"/>
      <c r="H157" s="27"/>
      <c r="I157" s="32">
        <f t="shared" si="17"/>
        <v>0</v>
      </c>
      <c r="J157" s="33"/>
      <c r="K157" s="27">
        <f t="shared" si="14"/>
        <v>0</v>
      </c>
      <c r="L157" s="35">
        <f t="shared" si="15"/>
        <v>20675</v>
      </c>
      <c r="M157" s="32"/>
      <c r="N157" s="27">
        <f t="shared" si="16"/>
        <v>0</v>
      </c>
      <c r="Q157" s="9"/>
    </row>
    <row r="158" spans="1:17" ht="15" customHeight="1" x14ac:dyDescent="0.25">
      <c r="A158" s="28">
        <v>147</v>
      </c>
      <c r="B158" s="29" t="s">
        <v>145</v>
      </c>
      <c r="C158" s="30">
        <f>'APRIL 2024 '!M158</f>
        <v>42</v>
      </c>
      <c r="D158" s="45">
        <f>'APRIL 2024 '!N158</f>
        <v>206139.78</v>
      </c>
      <c r="E158" s="31">
        <f t="shared" si="13"/>
        <v>4908.09</v>
      </c>
      <c r="F158" s="31">
        <f t="shared" si="18"/>
        <v>4908.09</v>
      </c>
      <c r="G158" s="32"/>
      <c r="H158" s="27"/>
      <c r="I158" s="32">
        <f t="shared" si="17"/>
        <v>0</v>
      </c>
      <c r="J158" s="33"/>
      <c r="K158" s="27">
        <f t="shared" si="14"/>
        <v>0</v>
      </c>
      <c r="L158" s="35">
        <f t="shared" si="15"/>
        <v>4908.09</v>
      </c>
      <c r="M158" s="32"/>
      <c r="N158" s="27">
        <f t="shared" si="16"/>
        <v>0</v>
      </c>
      <c r="Q158" s="9"/>
    </row>
    <row r="159" spans="1:17" ht="15" customHeight="1" x14ac:dyDescent="0.25">
      <c r="A159" s="28">
        <v>148</v>
      </c>
      <c r="B159" s="29" t="s">
        <v>146</v>
      </c>
      <c r="C159" s="30">
        <f>'APRIL 2024 '!M159</f>
        <v>16</v>
      </c>
      <c r="D159" s="45">
        <f>'APRIL 2024 '!N159</f>
        <v>86958.222222222219</v>
      </c>
      <c r="E159" s="31">
        <f t="shared" si="13"/>
        <v>5434.8888888888887</v>
      </c>
      <c r="F159" s="31">
        <f t="shared" si="18"/>
        <v>5434.8888888888887</v>
      </c>
      <c r="G159" s="32"/>
      <c r="H159" s="27"/>
      <c r="I159" s="32">
        <f t="shared" si="17"/>
        <v>0</v>
      </c>
      <c r="J159" s="33"/>
      <c r="K159" s="27">
        <f t="shared" si="14"/>
        <v>0</v>
      </c>
      <c r="L159" s="35">
        <f t="shared" si="15"/>
        <v>5434.8888888888887</v>
      </c>
      <c r="M159" s="32"/>
      <c r="N159" s="27">
        <f t="shared" si="16"/>
        <v>0</v>
      </c>
      <c r="Q159" s="9"/>
    </row>
    <row r="160" spans="1:17" ht="15" customHeight="1" x14ac:dyDescent="0.25">
      <c r="A160" s="28">
        <v>149</v>
      </c>
      <c r="B160" s="29" t="s">
        <v>147</v>
      </c>
      <c r="C160" s="30">
        <f>'APRIL 2024 '!M160</f>
        <v>0</v>
      </c>
      <c r="D160" s="45">
        <f>'APRIL 2024 '!N160</f>
        <v>0</v>
      </c>
      <c r="E160" s="31">
        <f t="shared" si="13"/>
        <v>0</v>
      </c>
      <c r="F160" s="31">
        <f t="shared" si="18"/>
        <v>0</v>
      </c>
      <c r="G160" s="32"/>
      <c r="H160" s="27"/>
      <c r="I160" s="32">
        <f t="shared" si="17"/>
        <v>0</v>
      </c>
      <c r="J160" s="33"/>
      <c r="K160" s="27">
        <f t="shared" si="14"/>
        <v>0</v>
      </c>
      <c r="L160" s="35">
        <f t="shared" si="15"/>
        <v>0</v>
      </c>
      <c r="M160" s="32"/>
      <c r="N160" s="27">
        <f t="shared" si="16"/>
        <v>0</v>
      </c>
      <c r="P160" s="64"/>
      <c r="Q160" s="9"/>
    </row>
    <row r="161" spans="1:17" ht="15" customHeight="1" x14ac:dyDescent="0.25">
      <c r="A161" s="28">
        <v>150</v>
      </c>
      <c r="B161" s="29" t="s">
        <v>148</v>
      </c>
      <c r="C161" s="30">
        <f>'APRIL 2024 '!M161</f>
        <v>7</v>
      </c>
      <c r="D161" s="45">
        <f>'APRIL 2024 '!N161</f>
        <v>17819.444444444445</v>
      </c>
      <c r="E161" s="31">
        <f t="shared" si="13"/>
        <v>2545.6349206349209</v>
      </c>
      <c r="F161" s="31">
        <f t="shared" si="18"/>
        <v>2545.6349206349209</v>
      </c>
      <c r="G161" s="32"/>
      <c r="H161" s="27"/>
      <c r="I161" s="32">
        <f t="shared" si="17"/>
        <v>0</v>
      </c>
      <c r="J161" s="33"/>
      <c r="K161" s="27">
        <f t="shared" si="14"/>
        <v>0</v>
      </c>
      <c r="L161" s="35">
        <f t="shared" si="15"/>
        <v>2545.6349206349209</v>
      </c>
      <c r="M161" s="32"/>
      <c r="N161" s="27">
        <f t="shared" si="16"/>
        <v>0</v>
      </c>
      <c r="Q161" s="9"/>
    </row>
    <row r="162" spans="1:17" ht="15" customHeight="1" x14ac:dyDescent="0.25">
      <c r="A162" s="28">
        <v>151</v>
      </c>
      <c r="B162" s="29" t="s">
        <v>149</v>
      </c>
      <c r="C162" s="30">
        <f>'APRIL 2024 '!M162</f>
        <v>1</v>
      </c>
      <c r="D162" s="45">
        <f>'APRIL 2024 '!N162</f>
        <v>13500</v>
      </c>
      <c r="E162" s="31">
        <f t="shared" si="13"/>
        <v>13500</v>
      </c>
      <c r="F162" s="31">
        <f t="shared" si="18"/>
        <v>13500</v>
      </c>
      <c r="G162" s="32"/>
      <c r="H162" s="27"/>
      <c r="I162" s="32">
        <f t="shared" si="17"/>
        <v>0</v>
      </c>
      <c r="J162" s="33"/>
      <c r="K162" s="27">
        <f t="shared" si="14"/>
        <v>0</v>
      </c>
      <c r="L162" s="35">
        <f t="shared" si="15"/>
        <v>13500</v>
      </c>
      <c r="M162" s="32"/>
      <c r="N162" s="27">
        <f t="shared" si="16"/>
        <v>0</v>
      </c>
      <c r="Q162" s="9"/>
    </row>
    <row r="163" spans="1:17" ht="15" customHeight="1" x14ac:dyDescent="0.25">
      <c r="A163" s="28">
        <v>152</v>
      </c>
      <c r="B163" s="29" t="s">
        <v>150</v>
      </c>
      <c r="C163" s="30">
        <f>'APRIL 2024 '!M163</f>
        <v>0</v>
      </c>
      <c r="D163" s="45">
        <f>'APRIL 2024 '!N163</f>
        <v>0</v>
      </c>
      <c r="E163" s="31">
        <f t="shared" si="13"/>
        <v>0</v>
      </c>
      <c r="F163" s="31">
        <f t="shared" si="18"/>
        <v>0</v>
      </c>
      <c r="G163" s="32"/>
      <c r="H163" s="27"/>
      <c r="I163" s="32">
        <f t="shared" si="17"/>
        <v>0</v>
      </c>
      <c r="J163" s="33"/>
      <c r="K163" s="27">
        <f t="shared" si="14"/>
        <v>0</v>
      </c>
      <c r="L163" s="35">
        <f t="shared" si="15"/>
        <v>0</v>
      </c>
      <c r="M163" s="32"/>
      <c r="N163" s="27">
        <f t="shared" si="16"/>
        <v>0</v>
      </c>
      <c r="Q163" s="9"/>
    </row>
    <row r="164" spans="1:17" ht="15" customHeight="1" x14ac:dyDescent="0.25">
      <c r="A164" s="28">
        <v>153</v>
      </c>
      <c r="B164" s="29" t="s">
        <v>151</v>
      </c>
      <c r="C164" s="30">
        <f>'APRIL 2024 '!M164</f>
        <v>5</v>
      </c>
      <c r="D164" s="45">
        <f>'APRIL 2024 '!N164</f>
        <v>62500</v>
      </c>
      <c r="E164" s="31">
        <f t="shared" si="13"/>
        <v>12500</v>
      </c>
      <c r="F164" s="31">
        <f t="shared" si="18"/>
        <v>12500</v>
      </c>
      <c r="G164" s="32"/>
      <c r="H164" s="27">
        <v>150000</v>
      </c>
      <c r="I164" s="32">
        <f t="shared" si="17"/>
        <v>0</v>
      </c>
      <c r="J164" s="33"/>
      <c r="K164" s="27">
        <f t="shared" si="14"/>
        <v>0</v>
      </c>
      <c r="L164" s="35">
        <f t="shared" si="15"/>
        <v>12500</v>
      </c>
      <c r="M164" s="32"/>
      <c r="N164" s="27">
        <f t="shared" si="16"/>
        <v>0</v>
      </c>
      <c r="Q164" s="9"/>
    </row>
    <row r="165" spans="1:17" ht="15" customHeight="1" x14ac:dyDescent="0.25">
      <c r="A165" s="28">
        <v>154</v>
      </c>
      <c r="B165" s="29" t="s">
        <v>152</v>
      </c>
      <c r="C165" s="30">
        <f>'APRIL 2024 '!M165</f>
        <v>32</v>
      </c>
      <c r="D165" s="45">
        <f>'APRIL 2024 '!N165</f>
        <v>48960</v>
      </c>
      <c r="E165" s="31">
        <f t="shared" si="13"/>
        <v>1530</v>
      </c>
      <c r="F165" s="31">
        <f t="shared" si="18"/>
        <v>1530</v>
      </c>
      <c r="G165" s="32"/>
      <c r="H165" s="27"/>
      <c r="I165" s="32">
        <f t="shared" si="17"/>
        <v>0</v>
      </c>
      <c r="J165" s="33"/>
      <c r="K165" s="27">
        <f t="shared" si="14"/>
        <v>0</v>
      </c>
      <c r="L165" s="35">
        <f t="shared" si="15"/>
        <v>1530</v>
      </c>
      <c r="M165" s="32"/>
      <c r="N165" s="27">
        <f t="shared" si="16"/>
        <v>0</v>
      </c>
      <c r="Q165" s="9"/>
    </row>
    <row r="166" spans="1:17" ht="15" customHeight="1" x14ac:dyDescent="0.25">
      <c r="A166" s="28">
        <v>155</v>
      </c>
      <c r="B166" s="29" t="s">
        <v>153</v>
      </c>
      <c r="C166" s="30">
        <f>'APRIL 2024 '!M166</f>
        <v>30</v>
      </c>
      <c r="D166" s="45">
        <f>'APRIL 2024 '!N166</f>
        <v>45900</v>
      </c>
      <c r="E166" s="31">
        <f t="shared" si="13"/>
        <v>1530</v>
      </c>
      <c r="F166" s="31">
        <f t="shared" si="18"/>
        <v>1530</v>
      </c>
      <c r="G166" s="32"/>
      <c r="H166" s="27"/>
      <c r="I166" s="32">
        <f t="shared" si="17"/>
        <v>0</v>
      </c>
      <c r="J166" s="33"/>
      <c r="K166" s="27">
        <f t="shared" si="14"/>
        <v>0</v>
      </c>
      <c r="L166" s="35">
        <f t="shared" si="15"/>
        <v>1530</v>
      </c>
      <c r="M166" s="32"/>
      <c r="N166" s="27">
        <f t="shared" si="16"/>
        <v>0</v>
      </c>
      <c r="Q166" s="9"/>
    </row>
    <row r="167" spans="1:17" ht="15" customHeight="1" x14ac:dyDescent="0.25">
      <c r="A167" s="28">
        <v>156</v>
      </c>
      <c r="B167" s="29" t="s">
        <v>154</v>
      </c>
      <c r="C167" s="30">
        <f>'APRIL 2024 '!M167</f>
        <v>0</v>
      </c>
      <c r="D167" s="45">
        <f>'APRIL 2024 '!N167</f>
        <v>0</v>
      </c>
      <c r="E167" s="31">
        <f t="shared" si="13"/>
        <v>0</v>
      </c>
      <c r="F167" s="31">
        <f t="shared" si="18"/>
        <v>0</v>
      </c>
      <c r="G167" s="32"/>
      <c r="H167" s="27"/>
      <c r="I167" s="32">
        <f t="shared" si="17"/>
        <v>0</v>
      </c>
      <c r="J167" s="33"/>
      <c r="K167" s="27">
        <f t="shared" si="14"/>
        <v>0</v>
      </c>
      <c r="L167" s="35">
        <f t="shared" si="15"/>
        <v>0</v>
      </c>
      <c r="M167" s="32"/>
      <c r="N167" s="27">
        <f t="shared" si="16"/>
        <v>0</v>
      </c>
      <c r="Q167" s="9"/>
    </row>
    <row r="168" spans="1:17" ht="15" customHeight="1" x14ac:dyDescent="0.25">
      <c r="A168" s="28">
        <v>157</v>
      </c>
      <c r="B168" s="29" t="s">
        <v>155</v>
      </c>
      <c r="C168" s="30">
        <f>'APRIL 2024 '!M168</f>
        <v>2</v>
      </c>
      <c r="D168" s="45">
        <f>'APRIL 2024 '!N168</f>
        <v>52000</v>
      </c>
      <c r="E168" s="31">
        <f t="shared" si="13"/>
        <v>26000</v>
      </c>
      <c r="F168" s="31">
        <f t="shared" si="18"/>
        <v>26000</v>
      </c>
      <c r="G168" s="32"/>
      <c r="H168" s="27"/>
      <c r="I168" s="32">
        <f t="shared" si="17"/>
        <v>0</v>
      </c>
      <c r="J168" s="33"/>
      <c r="K168" s="27">
        <f t="shared" si="14"/>
        <v>0</v>
      </c>
      <c r="L168" s="35">
        <f t="shared" si="15"/>
        <v>26000</v>
      </c>
      <c r="M168" s="32"/>
      <c r="N168" s="27">
        <f t="shared" si="16"/>
        <v>0</v>
      </c>
      <c r="Q168" s="9"/>
    </row>
    <row r="169" spans="1:17" ht="15" customHeight="1" x14ac:dyDescent="0.25">
      <c r="A169" s="28">
        <v>158</v>
      </c>
      <c r="B169" s="29" t="s">
        <v>156</v>
      </c>
      <c r="C169" s="30">
        <f>'APRIL 2024 '!M169</f>
        <v>3</v>
      </c>
      <c r="D169" s="45">
        <f>'APRIL 2024 '!N169</f>
        <v>78000</v>
      </c>
      <c r="E169" s="31">
        <f t="shared" si="13"/>
        <v>26000</v>
      </c>
      <c r="F169" s="31">
        <f t="shared" si="18"/>
        <v>26000</v>
      </c>
      <c r="G169" s="32"/>
      <c r="H169" s="27"/>
      <c r="I169" s="32">
        <f t="shared" si="17"/>
        <v>0</v>
      </c>
      <c r="J169" s="33"/>
      <c r="K169" s="27">
        <f t="shared" si="14"/>
        <v>0</v>
      </c>
      <c r="L169" s="35">
        <f t="shared" si="15"/>
        <v>26000</v>
      </c>
      <c r="M169" s="32"/>
      <c r="N169" s="27">
        <f t="shared" si="16"/>
        <v>0</v>
      </c>
      <c r="Q169" s="9"/>
    </row>
    <row r="170" spans="1:17" ht="15" customHeight="1" x14ac:dyDescent="0.25">
      <c r="A170" s="28">
        <v>159</v>
      </c>
      <c r="B170" s="29" t="s">
        <v>157</v>
      </c>
      <c r="C170" s="30">
        <f>'APRIL 2024 '!M170</f>
        <v>5</v>
      </c>
      <c r="D170" s="45">
        <f>'APRIL 2024 '!N170</f>
        <v>130000</v>
      </c>
      <c r="E170" s="31">
        <f t="shared" si="13"/>
        <v>26000</v>
      </c>
      <c r="F170" s="31">
        <f t="shared" si="18"/>
        <v>26000</v>
      </c>
      <c r="G170" s="32"/>
      <c r="H170" s="27"/>
      <c r="I170" s="32">
        <f t="shared" si="17"/>
        <v>0</v>
      </c>
      <c r="J170" s="33"/>
      <c r="K170" s="27">
        <f t="shared" si="14"/>
        <v>0</v>
      </c>
      <c r="L170" s="35">
        <f t="shared" si="15"/>
        <v>26000</v>
      </c>
      <c r="M170" s="32"/>
      <c r="N170" s="27">
        <f t="shared" si="16"/>
        <v>0</v>
      </c>
      <c r="Q170" s="9"/>
    </row>
    <row r="171" spans="1:17" ht="15" customHeight="1" x14ac:dyDescent="0.25">
      <c r="A171" s="28">
        <v>160</v>
      </c>
      <c r="B171" s="29" t="s">
        <v>158</v>
      </c>
      <c r="C171" s="30">
        <f>'APRIL 2024 '!M171</f>
        <v>0</v>
      </c>
      <c r="D171" s="45">
        <f>'APRIL 2024 '!N171</f>
        <v>0</v>
      </c>
      <c r="E171" s="31">
        <f t="shared" si="13"/>
        <v>0</v>
      </c>
      <c r="F171" s="31">
        <f t="shared" si="18"/>
        <v>0</v>
      </c>
      <c r="G171" s="32"/>
      <c r="H171" s="27"/>
      <c r="I171" s="32">
        <f t="shared" si="17"/>
        <v>0</v>
      </c>
      <c r="J171" s="33"/>
      <c r="K171" s="27">
        <f t="shared" si="14"/>
        <v>0</v>
      </c>
      <c r="L171" s="35">
        <f t="shared" si="15"/>
        <v>0</v>
      </c>
      <c r="M171" s="32"/>
      <c r="N171" s="27">
        <f t="shared" si="16"/>
        <v>0</v>
      </c>
      <c r="P171" s="9"/>
      <c r="Q171" s="9"/>
    </row>
    <row r="172" spans="1:17" ht="15" customHeight="1" x14ac:dyDescent="0.25">
      <c r="A172" s="28">
        <v>161</v>
      </c>
      <c r="B172" s="29" t="s">
        <v>159</v>
      </c>
      <c r="C172" s="30">
        <f>'APRIL 2024 '!M172</f>
        <v>0</v>
      </c>
      <c r="D172" s="45">
        <f>'APRIL 2024 '!N172</f>
        <v>0</v>
      </c>
      <c r="E172" s="31">
        <f t="shared" si="13"/>
        <v>0</v>
      </c>
      <c r="F172" s="31">
        <f t="shared" si="18"/>
        <v>0</v>
      </c>
      <c r="G172" s="32"/>
      <c r="H172" s="27"/>
      <c r="I172" s="32">
        <f t="shared" si="17"/>
        <v>0</v>
      </c>
      <c r="J172" s="33"/>
      <c r="K172" s="27">
        <f t="shared" si="14"/>
        <v>0</v>
      </c>
      <c r="L172" s="35">
        <f t="shared" si="15"/>
        <v>0</v>
      </c>
      <c r="M172" s="32"/>
      <c r="N172" s="27">
        <f t="shared" si="16"/>
        <v>0</v>
      </c>
      <c r="Q172" s="9"/>
    </row>
    <row r="173" spans="1:17" ht="15" customHeight="1" x14ac:dyDescent="0.25">
      <c r="A173" s="28">
        <v>162</v>
      </c>
      <c r="B173" s="29" t="s">
        <v>160</v>
      </c>
      <c r="C173" s="30">
        <f>'APRIL 2024 '!M173</f>
        <v>12</v>
      </c>
      <c r="D173" s="45">
        <f>'APRIL 2024 '!N173</f>
        <v>152040.07272727272</v>
      </c>
      <c r="E173" s="31">
        <f t="shared" si="13"/>
        <v>12670.00606060606</v>
      </c>
      <c r="F173" s="31">
        <f t="shared" si="18"/>
        <v>12670.00606060606</v>
      </c>
      <c r="G173" s="32"/>
      <c r="H173" s="27"/>
      <c r="I173" s="32">
        <f t="shared" si="17"/>
        <v>0</v>
      </c>
      <c r="J173" s="33"/>
      <c r="K173" s="27">
        <f t="shared" si="14"/>
        <v>0</v>
      </c>
      <c r="L173" s="35">
        <f t="shared" si="15"/>
        <v>12670.00606060606</v>
      </c>
      <c r="M173" s="32"/>
      <c r="N173" s="27">
        <f t="shared" si="16"/>
        <v>0</v>
      </c>
      <c r="Q173" s="9"/>
    </row>
    <row r="174" spans="1:17" ht="15" customHeight="1" x14ac:dyDescent="0.25">
      <c r="A174" s="28">
        <v>163</v>
      </c>
      <c r="B174" s="29" t="s">
        <v>161</v>
      </c>
      <c r="C174" s="30">
        <f>'APRIL 2024 '!M174</f>
        <v>2</v>
      </c>
      <c r="D174" s="45">
        <f>'APRIL 2024 '!N174</f>
        <v>41116.660000000003</v>
      </c>
      <c r="E174" s="31">
        <f t="shared" si="13"/>
        <v>20558.330000000002</v>
      </c>
      <c r="F174" s="31">
        <f t="shared" si="18"/>
        <v>20558.330000000002</v>
      </c>
      <c r="G174" s="32"/>
      <c r="H174" s="27"/>
      <c r="I174" s="32">
        <f t="shared" si="17"/>
        <v>0</v>
      </c>
      <c r="J174" s="33"/>
      <c r="K174" s="27">
        <f t="shared" si="14"/>
        <v>0</v>
      </c>
      <c r="L174" s="35">
        <f t="shared" si="15"/>
        <v>20558.330000000002</v>
      </c>
      <c r="M174" s="32"/>
      <c r="N174" s="27">
        <f t="shared" si="16"/>
        <v>0</v>
      </c>
      <c r="Q174" s="9"/>
    </row>
    <row r="175" spans="1:17" ht="15" customHeight="1" x14ac:dyDescent="0.25">
      <c r="A175" s="28">
        <v>164</v>
      </c>
      <c r="B175" s="29" t="s">
        <v>162</v>
      </c>
      <c r="C175" s="30">
        <f>'APRIL 2024 '!M175</f>
        <v>1</v>
      </c>
      <c r="D175" s="45">
        <f>'APRIL 2024 '!N175</f>
        <v>20558.330000000002</v>
      </c>
      <c r="E175" s="31">
        <f t="shared" si="13"/>
        <v>20558.330000000002</v>
      </c>
      <c r="F175" s="31">
        <f t="shared" si="18"/>
        <v>20558.330000000002</v>
      </c>
      <c r="G175" s="32"/>
      <c r="H175" s="27"/>
      <c r="I175" s="32">
        <f t="shared" si="17"/>
        <v>0</v>
      </c>
      <c r="J175" s="33"/>
      <c r="K175" s="27">
        <f t="shared" si="14"/>
        <v>0</v>
      </c>
      <c r="L175" s="35">
        <f t="shared" si="15"/>
        <v>20558.330000000002</v>
      </c>
      <c r="M175" s="32"/>
      <c r="N175" s="27">
        <f t="shared" si="16"/>
        <v>0</v>
      </c>
      <c r="Q175" s="9"/>
    </row>
    <row r="176" spans="1:17" ht="15" customHeight="1" x14ac:dyDescent="0.25">
      <c r="A176" s="28">
        <v>165</v>
      </c>
      <c r="B176" s="29" t="s">
        <v>163</v>
      </c>
      <c r="C176" s="30">
        <f>'APRIL 2024 '!M176</f>
        <v>4</v>
      </c>
      <c r="D176" s="45">
        <f>'APRIL 2024 '!N176</f>
        <v>28000</v>
      </c>
      <c r="E176" s="31">
        <f t="shared" si="13"/>
        <v>7000</v>
      </c>
      <c r="F176" s="31">
        <f t="shared" si="18"/>
        <v>7000</v>
      </c>
      <c r="G176" s="32"/>
      <c r="H176" s="27"/>
      <c r="I176" s="32">
        <f t="shared" si="17"/>
        <v>0</v>
      </c>
      <c r="J176" s="33"/>
      <c r="K176" s="27">
        <f t="shared" si="14"/>
        <v>0</v>
      </c>
      <c r="L176" s="35">
        <f t="shared" si="15"/>
        <v>7000</v>
      </c>
      <c r="M176" s="32"/>
      <c r="N176" s="27">
        <f t="shared" si="16"/>
        <v>0</v>
      </c>
      <c r="Q176" s="9"/>
    </row>
    <row r="177" spans="1:17" ht="15" customHeight="1" x14ac:dyDescent="0.25">
      <c r="A177" s="28">
        <v>166</v>
      </c>
      <c r="B177" s="29" t="s">
        <v>164</v>
      </c>
      <c r="C177" s="30">
        <f>'APRIL 2024 '!M177</f>
        <v>0</v>
      </c>
      <c r="D177" s="45">
        <f>'APRIL 2024 '!N177</f>
        <v>0</v>
      </c>
      <c r="E177" s="31">
        <f t="shared" si="13"/>
        <v>0</v>
      </c>
      <c r="F177" s="31">
        <f t="shared" si="18"/>
        <v>0</v>
      </c>
      <c r="G177" s="32"/>
      <c r="H177" s="27"/>
      <c r="I177" s="32">
        <f t="shared" si="17"/>
        <v>0</v>
      </c>
      <c r="J177" s="33"/>
      <c r="K177" s="27">
        <f t="shared" si="14"/>
        <v>0</v>
      </c>
      <c r="L177" s="35">
        <f t="shared" si="15"/>
        <v>0</v>
      </c>
      <c r="M177" s="32"/>
      <c r="N177" s="27">
        <f t="shared" si="16"/>
        <v>0</v>
      </c>
      <c r="Q177" s="9"/>
    </row>
    <row r="178" spans="1:17" ht="15" customHeight="1" x14ac:dyDescent="0.25">
      <c r="A178" s="28">
        <v>167</v>
      </c>
      <c r="B178" s="29" t="s">
        <v>164</v>
      </c>
      <c r="C178" s="30">
        <f>'APRIL 2024 '!M178</f>
        <v>0</v>
      </c>
      <c r="D178" s="45">
        <f>'APRIL 2024 '!N178</f>
        <v>0</v>
      </c>
      <c r="E178" s="31">
        <f t="shared" si="13"/>
        <v>0</v>
      </c>
      <c r="F178" s="31">
        <f t="shared" si="18"/>
        <v>0</v>
      </c>
      <c r="G178" s="32"/>
      <c r="H178" s="27"/>
      <c r="I178" s="32">
        <f t="shared" si="17"/>
        <v>0</v>
      </c>
      <c r="J178" s="33"/>
      <c r="K178" s="27">
        <f t="shared" si="14"/>
        <v>0</v>
      </c>
      <c r="L178" s="35">
        <f t="shared" si="15"/>
        <v>0</v>
      </c>
      <c r="M178" s="32"/>
      <c r="N178" s="27">
        <f t="shared" si="16"/>
        <v>0</v>
      </c>
      <c r="Q178" s="9"/>
    </row>
    <row r="179" spans="1:17" ht="15" customHeight="1" x14ac:dyDescent="0.25">
      <c r="A179" s="28">
        <v>168</v>
      </c>
      <c r="B179" s="29" t="s">
        <v>165</v>
      </c>
      <c r="C179" s="30">
        <f>'APRIL 2024 '!M179</f>
        <v>23</v>
      </c>
      <c r="D179" s="45">
        <f>'APRIL 2024 '!N179</f>
        <v>63250</v>
      </c>
      <c r="E179" s="31">
        <f t="shared" si="13"/>
        <v>2750</v>
      </c>
      <c r="F179" s="31">
        <f t="shared" si="18"/>
        <v>2750</v>
      </c>
      <c r="G179" s="32"/>
      <c r="H179" s="27"/>
      <c r="I179" s="32">
        <f t="shared" si="17"/>
        <v>0</v>
      </c>
      <c r="J179" s="33"/>
      <c r="K179" s="27">
        <f t="shared" si="14"/>
        <v>0</v>
      </c>
      <c r="L179" s="35">
        <f t="shared" si="15"/>
        <v>2750</v>
      </c>
      <c r="M179" s="32"/>
      <c r="N179" s="27">
        <f t="shared" si="16"/>
        <v>0</v>
      </c>
      <c r="Q179" s="9"/>
    </row>
    <row r="180" spans="1:17" ht="15" customHeight="1" x14ac:dyDescent="0.25">
      <c r="A180" s="28">
        <v>169</v>
      </c>
      <c r="B180" s="29" t="s">
        <v>166</v>
      </c>
      <c r="C180" s="30">
        <f>'APRIL 2024 '!M180</f>
        <v>9</v>
      </c>
      <c r="D180" s="45">
        <f>'APRIL 2024 '!N180</f>
        <v>130836.02937576501</v>
      </c>
      <c r="E180" s="31">
        <f t="shared" si="13"/>
        <v>14537.336597307223</v>
      </c>
      <c r="F180" s="31">
        <f t="shared" si="18"/>
        <v>14537.336597307223</v>
      </c>
      <c r="G180" s="32"/>
      <c r="H180" s="27">
        <v>180000</v>
      </c>
      <c r="I180" s="32">
        <f t="shared" si="17"/>
        <v>0</v>
      </c>
      <c r="J180" s="33"/>
      <c r="K180" s="27">
        <f t="shared" si="14"/>
        <v>0</v>
      </c>
      <c r="L180" s="35">
        <f t="shared" si="15"/>
        <v>14537.336597307223</v>
      </c>
      <c r="M180" s="32"/>
      <c r="N180" s="27">
        <f t="shared" si="16"/>
        <v>0</v>
      </c>
      <c r="Q180" s="9"/>
    </row>
    <row r="181" spans="1:17" ht="15" customHeight="1" x14ac:dyDescent="0.25">
      <c r="A181" s="28">
        <v>170</v>
      </c>
      <c r="B181" s="29" t="s">
        <v>167</v>
      </c>
      <c r="C181" s="30">
        <f>'APRIL 2024 '!M181</f>
        <v>0</v>
      </c>
      <c r="D181" s="45">
        <f>'APRIL 2024 '!N181</f>
        <v>0</v>
      </c>
      <c r="E181" s="31">
        <f t="shared" si="13"/>
        <v>0</v>
      </c>
      <c r="F181" s="31">
        <f t="shared" si="18"/>
        <v>0</v>
      </c>
      <c r="G181" s="32"/>
      <c r="H181" s="27"/>
      <c r="I181" s="32">
        <f t="shared" si="17"/>
        <v>0</v>
      </c>
      <c r="J181" s="33"/>
      <c r="K181" s="27">
        <f t="shared" si="14"/>
        <v>0</v>
      </c>
      <c r="L181" s="35">
        <f t="shared" si="15"/>
        <v>0</v>
      </c>
      <c r="M181" s="32"/>
      <c r="N181" s="27">
        <f t="shared" si="16"/>
        <v>0</v>
      </c>
      <c r="Q181" s="9"/>
    </row>
    <row r="182" spans="1:17" ht="15" customHeight="1" x14ac:dyDescent="0.25">
      <c r="A182" s="28">
        <v>171</v>
      </c>
      <c r="B182" s="29" t="s">
        <v>168</v>
      </c>
      <c r="C182" s="30">
        <f>'APRIL 2024 '!M182</f>
        <v>12</v>
      </c>
      <c r="D182" s="45">
        <f>'APRIL 2024 '!N182</f>
        <v>200000</v>
      </c>
      <c r="E182" s="31">
        <f t="shared" si="13"/>
        <v>16666.666666666668</v>
      </c>
      <c r="F182" s="31">
        <f t="shared" si="18"/>
        <v>16666.666666666668</v>
      </c>
      <c r="G182" s="32"/>
      <c r="H182" s="27"/>
      <c r="I182" s="32">
        <f t="shared" si="17"/>
        <v>0</v>
      </c>
      <c r="J182" s="33"/>
      <c r="K182" s="27">
        <f t="shared" si="14"/>
        <v>0</v>
      </c>
      <c r="L182" s="35">
        <f t="shared" si="15"/>
        <v>16666.666666666668</v>
      </c>
      <c r="M182" s="32"/>
      <c r="N182" s="27">
        <f t="shared" si="16"/>
        <v>0</v>
      </c>
      <c r="Q182" s="9"/>
    </row>
    <row r="183" spans="1:17" ht="15" customHeight="1" x14ac:dyDescent="0.25">
      <c r="A183" s="28">
        <v>172</v>
      </c>
      <c r="B183" s="29" t="s">
        <v>169</v>
      </c>
      <c r="C183" s="30">
        <f>'APRIL 2024 '!M183</f>
        <v>66</v>
      </c>
      <c r="D183" s="45">
        <f>'APRIL 2024 '!N183</f>
        <v>57291.666666666664</v>
      </c>
      <c r="E183" s="31">
        <f t="shared" si="13"/>
        <v>868.05555555555554</v>
      </c>
      <c r="F183" s="31">
        <f t="shared" si="18"/>
        <v>868.05555555555554</v>
      </c>
      <c r="G183" s="32"/>
      <c r="H183" s="27"/>
      <c r="I183" s="32">
        <f t="shared" si="17"/>
        <v>0</v>
      </c>
      <c r="J183" s="33"/>
      <c r="K183" s="27">
        <f t="shared" si="14"/>
        <v>0</v>
      </c>
      <c r="L183" s="35">
        <f t="shared" si="15"/>
        <v>868.05555555555554</v>
      </c>
      <c r="M183" s="32"/>
      <c r="N183" s="27">
        <f t="shared" si="16"/>
        <v>0</v>
      </c>
      <c r="Q183" s="9"/>
    </row>
    <row r="184" spans="1:17" ht="15" customHeight="1" x14ac:dyDescent="0.25">
      <c r="A184" s="28">
        <v>173</v>
      </c>
      <c r="B184" s="29" t="s">
        <v>170</v>
      </c>
      <c r="C184" s="30">
        <f>'APRIL 2024 '!M184</f>
        <v>0</v>
      </c>
      <c r="D184" s="45">
        <f>'APRIL 2024 '!N184</f>
        <v>0</v>
      </c>
      <c r="E184" s="31">
        <f t="shared" si="13"/>
        <v>0</v>
      </c>
      <c r="F184" s="31">
        <f t="shared" si="18"/>
        <v>0</v>
      </c>
      <c r="G184" s="32"/>
      <c r="H184" s="27"/>
      <c r="I184" s="32">
        <f t="shared" si="17"/>
        <v>0</v>
      </c>
      <c r="J184" s="33"/>
      <c r="K184" s="27">
        <f t="shared" si="14"/>
        <v>0</v>
      </c>
      <c r="L184" s="35">
        <f t="shared" si="15"/>
        <v>0</v>
      </c>
      <c r="M184" s="32"/>
      <c r="N184" s="27">
        <f t="shared" si="16"/>
        <v>0</v>
      </c>
      <c r="Q184" s="9"/>
    </row>
    <row r="185" spans="1:17" ht="15" customHeight="1" x14ac:dyDescent="0.25">
      <c r="A185" s="28">
        <v>174</v>
      </c>
      <c r="B185" s="29" t="s">
        <v>171</v>
      </c>
      <c r="C185" s="30">
        <f>'APRIL 2024 '!M185</f>
        <v>0</v>
      </c>
      <c r="D185" s="45">
        <f>'APRIL 2024 '!N185</f>
        <v>0</v>
      </c>
      <c r="E185" s="31">
        <f t="shared" si="13"/>
        <v>0</v>
      </c>
      <c r="F185" s="31">
        <f t="shared" si="18"/>
        <v>0</v>
      </c>
      <c r="G185" s="32"/>
      <c r="H185" s="27">
        <v>156000</v>
      </c>
      <c r="I185" s="32">
        <f t="shared" si="17"/>
        <v>0</v>
      </c>
      <c r="J185" s="33"/>
      <c r="K185" s="27">
        <f t="shared" si="14"/>
        <v>0</v>
      </c>
      <c r="L185" s="35">
        <f t="shared" si="15"/>
        <v>0</v>
      </c>
      <c r="M185" s="32"/>
      <c r="N185" s="27">
        <f t="shared" si="16"/>
        <v>0</v>
      </c>
      <c r="Q185" s="9"/>
    </row>
    <row r="186" spans="1:17" ht="15" customHeight="1" x14ac:dyDescent="0.25">
      <c r="A186" s="28">
        <v>175</v>
      </c>
      <c r="B186" s="29" t="s">
        <v>172</v>
      </c>
      <c r="C186" s="30">
        <f>'APRIL 2024 '!M186</f>
        <v>36</v>
      </c>
      <c r="D186" s="45">
        <f>'APRIL 2024 '!N186</f>
        <v>103500</v>
      </c>
      <c r="E186" s="31">
        <f t="shared" si="13"/>
        <v>2875</v>
      </c>
      <c r="F186" s="31">
        <f t="shared" si="18"/>
        <v>2875</v>
      </c>
      <c r="G186" s="32"/>
      <c r="H186" s="27"/>
      <c r="I186" s="32">
        <f t="shared" si="17"/>
        <v>0</v>
      </c>
      <c r="J186" s="33"/>
      <c r="K186" s="27">
        <f t="shared" si="14"/>
        <v>0</v>
      </c>
      <c r="L186" s="35">
        <f t="shared" si="15"/>
        <v>2875</v>
      </c>
      <c r="M186" s="32"/>
      <c r="N186" s="27">
        <f t="shared" si="16"/>
        <v>0</v>
      </c>
      <c r="Q186" s="9"/>
    </row>
    <row r="187" spans="1:17" ht="15" customHeight="1" x14ac:dyDescent="0.25">
      <c r="A187" s="28">
        <v>176</v>
      </c>
      <c r="B187" s="29" t="s">
        <v>173</v>
      </c>
      <c r="C187" s="30">
        <f>'APRIL 2024 '!M187</f>
        <v>29</v>
      </c>
      <c r="D187" s="45">
        <f>'APRIL 2024 '!N187</f>
        <v>163608.33333333334</v>
      </c>
      <c r="E187" s="31">
        <f t="shared" si="13"/>
        <v>5641.666666666667</v>
      </c>
      <c r="F187" s="31">
        <f t="shared" si="18"/>
        <v>5641.666666666667</v>
      </c>
      <c r="G187" s="32"/>
      <c r="H187" s="27">
        <v>135400</v>
      </c>
      <c r="I187" s="32">
        <f t="shared" si="17"/>
        <v>0</v>
      </c>
      <c r="J187" s="33"/>
      <c r="K187" s="27">
        <f t="shared" si="14"/>
        <v>0</v>
      </c>
      <c r="L187" s="35">
        <f t="shared" si="15"/>
        <v>5641.666666666667</v>
      </c>
      <c r="M187" s="32"/>
      <c r="N187" s="27">
        <f t="shared" si="16"/>
        <v>0</v>
      </c>
      <c r="Q187" s="9"/>
    </row>
    <row r="188" spans="1:17" ht="15" customHeight="1" x14ac:dyDescent="0.25">
      <c r="A188" s="28">
        <v>177</v>
      </c>
      <c r="B188" s="29" t="s">
        <v>174</v>
      </c>
      <c r="C188" s="30">
        <f>'APRIL 2024 '!M188</f>
        <v>0</v>
      </c>
      <c r="D188" s="45">
        <f>'APRIL 2024 '!N188</f>
        <v>0</v>
      </c>
      <c r="E188" s="31">
        <f t="shared" si="13"/>
        <v>0</v>
      </c>
      <c r="F188" s="31">
        <f t="shared" si="18"/>
        <v>0</v>
      </c>
      <c r="G188" s="32"/>
      <c r="H188" s="27"/>
      <c r="I188" s="32">
        <f t="shared" si="17"/>
        <v>0</v>
      </c>
      <c r="J188" s="33"/>
      <c r="K188" s="27">
        <f t="shared" si="14"/>
        <v>0</v>
      </c>
      <c r="L188" s="35">
        <f t="shared" si="15"/>
        <v>0</v>
      </c>
      <c r="M188" s="32"/>
      <c r="N188" s="27">
        <f t="shared" si="16"/>
        <v>0</v>
      </c>
      <c r="Q188" s="9"/>
    </row>
    <row r="189" spans="1:17" ht="15" customHeight="1" x14ac:dyDescent="0.25">
      <c r="A189" s="28">
        <v>178</v>
      </c>
      <c r="B189" s="29" t="s">
        <v>175</v>
      </c>
      <c r="C189" s="30">
        <f>'APRIL 2024 '!M189</f>
        <v>0</v>
      </c>
      <c r="D189" s="45">
        <f>'APRIL 2024 '!N189</f>
        <v>0</v>
      </c>
      <c r="E189" s="31">
        <f t="shared" si="13"/>
        <v>0</v>
      </c>
      <c r="F189" s="31">
        <f t="shared" si="18"/>
        <v>0</v>
      </c>
      <c r="G189" s="32"/>
      <c r="H189" s="27">
        <v>75000</v>
      </c>
      <c r="I189" s="32">
        <f t="shared" si="17"/>
        <v>0</v>
      </c>
      <c r="J189" s="33"/>
      <c r="K189" s="27">
        <f t="shared" si="14"/>
        <v>0</v>
      </c>
      <c r="L189" s="35">
        <f t="shared" si="15"/>
        <v>0</v>
      </c>
      <c r="M189" s="32"/>
      <c r="N189" s="27">
        <f t="shared" si="16"/>
        <v>0</v>
      </c>
      <c r="Q189" s="9"/>
    </row>
    <row r="190" spans="1:17" ht="15" customHeight="1" x14ac:dyDescent="0.25">
      <c r="A190" s="28">
        <v>179</v>
      </c>
      <c r="B190" s="29" t="s">
        <v>176</v>
      </c>
      <c r="C190" s="30">
        <f>'APRIL 2024 '!M190</f>
        <v>5</v>
      </c>
      <c r="D190" s="45">
        <f>'APRIL 2024 '!N190</f>
        <v>186545.45454545456</v>
      </c>
      <c r="E190" s="31">
        <f t="shared" si="13"/>
        <v>37309.090909090912</v>
      </c>
      <c r="F190" s="31">
        <f t="shared" si="18"/>
        <v>37309.090909090912</v>
      </c>
      <c r="G190" s="32"/>
      <c r="H190" s="27">
        <v>231000</v>
      </c>
      <c r="I190" s="32">
        <f t="shared" si="17"/>
        <v>0</v>
      </c>
      <c r="J190" s="33"/>
      <c r="K190" s="27">
        <f t="shared" si="14"/>
        <v>0</v>
      </c>
      <c r="L190" s="35">
        <f t="shared" si="15"/>
        <v>37309.090909090912</v>
      </c>
      <c r="M190" s="32"/>
      <c r="N190" s="27">
        <f t="shared" si="16"/>
        <v>0</v>
      </c>
      <c r="Q190" s="9"/>
    </row>
    <row r="191" spans="1:17" ht="15" customHeight="1" x14ac:dyDescent="0.25">
      <c r="A191" s="28">
        <v>180</v>
      </c>
      <c r="B191" s="29" t="s">
        <v>177</v>
      </c>
      <c r="C191" s="30">
        <f>'APRIL 2024 '!M191</f>
        <v>0</v>
      </c>
      <c r="D191" s="45">
        <f>'APRIL 2024 '!N191</f>
        <v>0</v>
      </c>
      <c r="E191" s="31">
        <f t="shared" si="13"/>
        <v>0</v>
      </c>
      <c r="F191" s="31">
        <f t="shared" si="18"/>
        <v>0</v>
      </c>
      <c r="G191" s="32"/>
      <c r="H191" s="27"/>
      <c r="I191" s="32">
        <f t="shared" si="17"/>
        <v>0</v>
      </c>
      <c r="J191" s="33"/>
      <c r="K191" s="27">
        <f t="shared" si="14"/>
        <v>0</v>
      </c>
      <c r="L191" s="35">
        <f t="shared" si="15"/>
        <v>0</v>
      </c>
      <c r="M191" s="32"/>
      <c r="N191" s="27">
        <f t="shared" si="16"/>
        <v>0</v>
      </c>
      <c r="Q191" s="9"/>
    </row>
    <row r="192" spans="1:17" ht="15" customHeight="1" x14ac:dyDescent="0.25">
      <c r="A192" s="28">
        <v>181</v>
      </c>
      <c r="B192" s="29" t="s">
        <v>178</v>
      </c>
      <c r="C192" s="30">
        <f>'APRIL 2024 '!M192</f>
        <v>2</v>
      </c>
      <c r="D192" s="45">
        <f>'APRIL 2024 '!N192</f>
        <v>9000</v>
      </c>
      <c r="E192" s="31">
        <f t="shared" si="13"/>
        <v>4500</v>
      </c>
      <c r="F192" s="31">
        <f t="shared" si="18"/>
        <v>4500</v>
      </c>
      <c r="G192" s="32">
        <v>12</v>
      </c>
      <c r="H192" s="27">
        <v>54000</v>
      </c>
      <c r="I192" s="32">
        <f t="shared" si="17"/>
        <v>4500</v>
      </c>
      <c r="J192" s="33"/>
      <c r="K192" s="27">
        <f t="shared" si="14"/>
        <v>0</v>
      </c>
      <c r="L192" s="35">
        <f t="shared" si="15"/>
        <v>4500</v>
      </c>
      <c r="M192" s="32"/>
      <c r="N192" s="27">
        <f t="shared" si="16"/>
        <v>0</v>
      </c>
      <c r="Q192" s="9"/>
    </row>
    <row r="193" spans="1:17" ht="15" customHeight="1" x14ac:dyDescent="0.25">
      <c r="A193" s="28">
        <v>182</v>
      </c>
      <c r="B193" s="29" t="s">
        <v>179</v>
      </c>
      <c r="C193" s="30">
        <f>'APRIL 2024 '!M193</f>
        <v>3</v>
      </c>
      <c r="D193" s="45">
        <f>'APRIL 2024 '!N193</f>
        <v>70000.125</v>
      </c>
      <c r="E193" s="31">
        <f t="shared" si="13"/>
        <v>23333.375</v>
      </c>
      <c r="F193" s="31">
        <f t="shared" si="18"/>
        <v>23333.375</v>
      </c>
      <c r="G193" s="32">
        <v>4</v>
      </c>
      <c r="H193" s="27">
        <v>78000</v>
      </c>
      <c r="I193" s="32">
        <f t="shared" si="17"/>
        <v>19500</v>
      </c>
      <c r="J193" s="33"/>
      <c r="K193" s="27">
        <f t="shared" si="14"/>
        <v>0</v>
      </c>
      <c r="L193" s="35">
        <f t="shared" si="15"/>
        <v>21142.875</v>
      </c>
      <c r="M193" s="32"/>
      <c r="N193" s="27">
        <f t="shared" si="16"/>
        <v>0</v>
      </c>
      <c r="Q193" s="9"/>
    </row>
    <row r="194" spans="1:17" ht="15" customHeight="1" x14ac:dyDescent="0.25">
      <c r="A194" s="28">
        <v>183</v>
      </c>
      <c r="B194" s="29" t="s">
        <v>180</v>
      </c>
      <c r="C194" s="30">
        <f>'APRIL 2024 '!M194</f>
        <v>0</v>
      </c>
      <c r="D194" s="45">
        <f>'APRIL 2024 '!N194</f>
        <v>0</v>
      </c>
      <c r="E194" s="31">
        <f t="shared" si="13"/>
        <v>0</v>
      </c>
      <c r="F194" s="31">
        <f t="shared" si="18"/>
        <v>0</v>
      </c>
      <c r="G194" s="32"/>
      <c r="H194" s="27"/>
      <c r="I194" s="32">
        <f t="shared" si="17"/>
        <v>0</v>
      </c>
      <c r="J194" s="33"/>
      <c r="K194" s="27">
        <f t="shared" si="14"/>
        <v>0</v>
      </c>
      <c r="L194" s="35">
        <f t="shared" si="15"/>
        <v>0</v>
      </c>
      <c r="M194" s="32"/>
      <c r="N194" s="27">
        <f t="shared" si="16"/>
        <v>0</v>
      </c>
      <c r="Q194" s="9"/>
    </row>
    <row r="195" spans="1:17" ht="15" customHeight="1" x14ac:dyDescent="0.25">
      <c r="A195" s="28">
        <v>184</v>
      </c>
      <c r="B195" s="29" t="s">
        <v>181</v>
      </c>
      <c r="C195" s="30">
        <f>'APRIL 2024 '!M195</f>
        <v>6</v>
      </c>
      <c r="D195" s="45">
        <f>'APRIL 2024 '!N195</f>
        <v>36057.272727272728</v>
      </c>
      <c r="E195" s="31">
        <f t="shared" si="13"/>
        <v>6009.545454545455</v>
      </c>
      <c r="F195" s="31">
        <f t="shared" si="18"/>
        <v>6009.545454545455</v>
      </c>
      <c r="G195" s="32"/>
      <c r="H195" s="27"/>
      <c r="I195" s="32">
        <f t="shared" si="17"/>
        <v>0</v>
      </c>
      <c r="J195" s="33"/>
      <c r="K195" s="27">
        <f t="shared" si="14"/>
        <v>0</v>
      </c>
      <c r="L195" s="35">
        <f t="shared" si="15"/>
        <v>6009.545454545455</v>
      </c>
      <c r="M195" s="32"/>
      <c r="N195" s="27">
        <f t="shared" si="16"/>
        <v>0</v>
      </c>
      <c r="Q195" s="9"/>
    </row>
    <row r="196" spans="1:17" ht="15" customHeight="1" x14ac:dyDescent="0.25">
      <c r="A196" s="28">
        <v>185</v>
      </c>
      <c r="B196" s="29" t="s">
        <v>182</v>
      </c>
      <c r="C196" s="30">
        <f>'APRIL 2024 '!M196</f>
        <v>0</v>
      </c>
      <c r="D196" s="45">
        <f>'APRIL 2024 '!N196</f>
        <v>0</v>
      </c>
      <c r="E196" s="31">
        <f t="shared" si="13"/>
        <v>0</v>
      </c>
      <c r="F196" s="31">
        <f t="shared" si="18"/>
        <v>0</v>
      </c>
      <c r="G196" s="32"/>
      <c r="H196" s="27"/>
      <c r="I196" s="32">
        <f t="shared" si="17"/>
        <v>0</v>
      </c>
      <c r="J196" s="33"/>
      <c r="K196" s="27">
        <f t="shared" si="14"/>
        <v>0</v>
      </c>
      <c r="L196" s="35">
        <f t="shared" si="15"/>
        <v>0</v>
      </c>
      <c r="M196" s="32"/>
      <c r="N196" s="27">
        <f t="shared" si="16"/>
        <v>0</v>
      </c>
      <c r="Q196" s="9"/>
    </row>
    <row r="197" spans="1:17" ht="15" customHeight="1" x14ac:dyDescent="0.25">
      <c r="A197" s="28">
        <v>186</v>
      </c>
      <c r="B197" s="29" t="s">
        <v>183</v>
      </c>
      <c r="C197" s="30">
        <f>'APRIL 2024 '!M197</f>
        <v>10</v>
      </c>
      <c r="D197" s="45">
        <f>'APRIL 2024 '!N197</f>
        <v>179857.84313725494</v>
      </c>
      <c r="E197" s="31">
        <f t="shared" si="13"/>
        <v>17985.784313725493</v>
      </c>
      <c r="F197" s="31">
        <f t="shared" si="18"/>
        <v>17985.784313725493</v>
      </c>
      <c r="G197" s="32"/>
      <c r="H197" s="27"/>
      <c r="I197" s="32">
        <f t="shared" si="17"/>
        <v>0</v>
      </c>
      <c r="J197" s="33"/>
      <c r="K197" s="27">
        <f t="shared" si="14"/>
        <v>0</v>
      </c>
      <c r="L197" s="35">
        <f t="shared" si="15"/>
        <v>17985.784313725493</v>
      </c>
      <c r="M197" s="32"/>
      <c r="N197" s="27">
        <f t="shared" si="16"/>
        <v>0</v>
      </c>
      <c r="Q197" s="9"/>
    </row>
    <row r="198" spans="1:17" ht="15" customHeight="1" x14ac:dyDescent="0.25">
      <c r="A198" s="28">
        <v>187</v>
      </c>
      <c r="B198" s="29" t="s">
        <v>184</v>
      </c>
      <c r="C198" s="30">
        <f>'APRIL 2024 '!M198</f>
        <v>11</v>
      </c>
      <c r="D198" s="45">
        <f>'APRIL 2024 '!N198</f>
        <v>30506.666666666668</v>
      </c>
      <c r="E198" s="31">
        <f t="shared" si="13"/>
        <v>2773.3333333333335</v>
      </c>
      <c r="F198" s="31">
        <f t="shared" si="18"/>
        <v>2773.3333333333335</v>
      </c>
      <c r="G198" s="32"/>
      <c r="H198" s="27"/>
      <c r="I198" s="32">
        <f t="shared" si="17"/>
        <v>0</v>
      </c>
      <c r="J198" s="33"/>
      <c r="K198" s="27">
        <f t="shared" si="14"/>
        <v>0</v>
      </c>
      <c r="L198" s="35">
        <f t="shared" si="15"/>
        <v>2773.3333333333335</v>
      </c>
      <c r="M198" s="32"/>
      <c r="N198" s="27">
        <f t="shared" si="16"/>
        <v>0</v>
      </c>
      <c r="Q198" s="9"/>
    </row>
    <row r="199" spans="1:17" ht="15" customHeight="1" x14ac:dyDescent="0.25">
      <c r="A199" s="28">
        <v>188</v>
      </c>
      <c r="B199" s="29" t="s">
        <v>185</v>
      </c>
      <c r="C199" s="30">
        <f>'APRIL 2024 '!M199</f>
        <v>12</v>
      </c>
      <c r="D199" s="45">
        <f>'APRIL 2024 '!N199</f>
        <v>95000</v>
      </c>
      <c r="E199" s="31">
        <f t="shared" si="13"/>
        <v>7916.666666666667</v>
      </c>
      <c r="F199" s="31">
        <f t="shared" si="18"/>
        <v>7916.666666666667</v>
      </c>
      <c r="G199" s="33"/>
      <c r="H199" s="27"/>
      <c r="I199" s="32">
        <f t="shared" si="17"/>
        <v>0</v>
      </c>
      <c r="J199" s="33"/>
      <c r="K199" s="27">
        <f t="shared" si="14"/>
        <v>0</v>
      </c>
      <c r="L199" s="35">
        <f t="shared" si="15"/>
        <v>7916.666666666667</v>
      </c>
      <c r="M199" s="32"/>
      <c r="N199" s="27">
        <f t="shared" si="16"/>
        <v>0</v>
      </c>
      <c r="Q199" s="9"/>
    </row>
    <row r="200" spans="1:17" ht="15" customHeight="1" x14ac:dyDescent="0.25">
      <c r="A200" s="28">
        <v>189</v>
      </c>
      <c r="B200" s="29" t="s">
        <v>186</v>
      </c>
      <c r="C200" s="30">
        <f>'APRIL 2024 '!M200</f>
        <v>5</v>
      </c>
      <c r="D200" s="45">
        <f>'APRIL 2024 '!N200</f>
        <v>60416.666666666672</v>
      </c>
      <c r="E200" s="31">
        <f t="shared" si="13"/>
        <v>12083.333333333334</v>
      </c>
      <c r="F200" s="31">
        <f t="shared" si="18"/>
        <v>12083.333333333334</v>
      </c>
      <c r="G200" s="32"/>
      <c r="H200" s="27"/>
      <c r="I200" s="32">
        <f t="shared" si="17"/>
        <v>0</v>
      </c>
      <c r="J200" s="33"/>
      <c r="K200" s="27">
        <f t="shared" si="14"/>
        <v>0</v>
      </c>
      <c r="L200" s="35">
        <f t="shared" si="15"/>
        <v>12083.333333333334</v>
      </c>
      <c r="M200" s="32"/>
      <c r="N200" s="27">
        <f t="shared" si="16"/>
        <v>0</v>
      </c>
      <c r="Q200" s="9"/>
    </row>
    <row r="201" spans="1:17" ht="15" customHeight="1" x14ac:dyDescent="0.25">
      <c r="A201" s="28">
        <v>190</v>
      </c>
      <c r="B201" s="29" t="s">
        <v>187</v>
      </c>
      <c r="C201" s="30">
        <f>'APRIL 2024 '!M201</f>
        <v>0</v>
      </c>
      <c r="D201" s="45">
        <f>'APRIL 2024 '!N201</f>
        <v>0</v>
      </c>
      <c r="E201" s="31">
        <f t="shared" si="13"/>
        <v>0</v>
      </c>
      <c r="F201" s="31">
        <f t="shared" si="18"/>
        <v>0</v>
      </c>
      <c r="G201" s="32"/>
      <c r="H201" s="27"/>
      <c r="I201" s="32">
        <f t="shared" si="17"/>
        <v>0</v>
      </c>
      <c r="J201" s="33"/>
      <c r="K201" s="27">
        <f t="shared" si="14"/>
        <v>0</v>
      </c>
      <c r="L201" s="35">
        <f t="shared" si="15"/>
        <v>0</v>
      </c>
      <c r="M201" s="32"/>
      <c r="N201" s="27">
        <f t="shared" si="16"/>
        <v>0</v>
      </c>
      <c r="Q201" s="9"/>
    </row>
    <row r="202" spans="1:17" ht="15" customHeight="1" x14ac:dyDescent="0.25">
      <c r="A202" s="28">
        <v>191</v>
      </c>
      <c r="B202" s="29" t="s">
        <v>188</v>
      </c>
      <c r="C202" s="30">
        <f>'APRIL 2024 '!M202</f>
        <v>8</v>
      </c>
      <c r="D202" s="45">
        <f>'APRIL 2024 '!N202</f>
        <v>28000</v>
      </c>
      <c r="E202" s="31">
        <f t="shared" si="13"/>
        <v>3500</v>
      </c>
      <c r="F202" s="31">
        <f t="shared" si="18"/>
        <v>3500</v>
      </c>
      <c r="G202" s="32"/>
      <c r="H202" s="27">
        <v>42000</v>
      </c>
      <c r="I202" s="32">
        <f t="shared" si="17"/>
        <v>0</v>
      </c>
      <c r="J202" s="33"/>
      <c r="K202" s="27">
        <f t="shared" si="14"/>
        <v>0</v>
      </c>
      <c r="L202" s="35">
        <f t="shared" si="15"/>
        <v>3500</v>
      </c>
      <c r="M202" s="32"/>
      <c r="N202" s="27">
        <f t="shared" si="16"/>
        <v>0</v>
      </c>
      <c r="Q202" s="9"/>
    </row>
    <row r="203" spans="1:17" ht="15" customHeight="1" x14ac:dyDescent="0.25">
      <c r="A203" s="28">
        <v>192</v>
      </c>
      <c r="B203" s="29" t="s">
        <v>189</v>
      </c>
      <c r="C203" s="30">
        <f>'APRIL 2024 '!M203</f>
        <v>1</v>
      </c>
      <c r="D203" s="45">
        <f>'APRIL 2024 '!N203</f>
        <v>22469</v>
      </c>
      <c r="E203" s="31">
        <f t="shared" si="13"/>
        <v>22469</v>
      </c>
      <c r="F203" s="31">
        <f t="shared" si="18"/>
        <v>22469</v>
      </c>
      <c r="G203" s="32">
        <v>2</v>
      </c>
      <c r="H203" s="27">
        <v>48000</v>
      </c>
      <c r="I203" s="32">
        <f t="shared" si="17"/>
        <v>24000</v>
      </c>
      <c r="J203" s="33"/>
      <c r="K203" s="27">
        <f t="shared" si="14"/>
        <v>0</v>
      </c>
      <c r="L203" s="35">
        <f t="shared" si="15"/>
        <v>23489.666666666668</v>
      </c>
      <c r="M203" s="32"/>
      <c r="N203" s="27">
        <f t="shared" si="16"/>
        <v>0</v>
      </c>
      <c r="Q203" s="9"/>
    </row>
    <row r="204" spans="1:17" ht="15" customHeight="1" x14ac:dyDescent="0.25">
      <c r="A204" s="28">
        <v>193</v>
      </c>
      <c r="B204" s="29" t="s">
        <v>190</v>
      </c>
      <c r="C204" s="30">
        <f>'APRIL 2024 '!M204</f>
        <v>13</v>
      </c>
      <c r="D204" s="45">
        <f>'APRIL 2024 '!N204</f>
        <v>324880.99985714286</v>
      </c>
      <c r="E204" s="31">
        <f t="shared" si="13"/>
        <v>24990.846142857143</v>
      </c>
      <c r="F204" s="31">
        <f t="shared" si="18"/>
        <v>24990.846142857143</v>
      </c>
      <c r="G204" s="32"/>
      <c r="H204" s="27"/>
      <c r="I204" s="32">
        <f t="shared" si="17"/>
        <v>0</v>
      </c>
      <c r="J204" s="33"/>
      <c r="K204" s="27">
        <f t="shared" si="14"/>
        <v>0</v>
      </c>
      <c r="L204" s="35">
        <f t="shared" si="15"/>
        <v>24990.846142857143</v>
      </c>
      <c r="M204" s="32"/>
      <c r="N204" s="27">
        <f t="shared" si="16"/>
        <v>0</v>
      </c>
      <c r="Q204" s="9"/>
    </row>
    <row r="205" spans="1:17" ht="15" customHeight="1" x14ac:dyDescent="0.25">
      <c r="A205" s="28">
        <v>194</v>
      </c>
      <c r="B205" s="29" t="s">
        <v>191</v>
      </c>
      <c r="C205" s="30">
        <f>'APRIL 2024 '!M205</f>
        <v>0</v>
      </c>
      <c r="D205" s="45">
        <f>'APRIL 2024 '!N205</f>
        <v>0</v>
      </c>
      <c r="E205" s="31">
        <f t="shared" si="13"/>
        <v>0</v>
      </c>
      <c r="F205" s="31">
        <f t="shared" si="18"/>
        <v>0</v>
      </c>
      <c r="G205" s="32"/>
      <c r="H205" s="27"/>
      <c r="I205" s="32">
        <f t="shared" si="17"/>
        <v>0</v>
      </c>
      <c r="J205" s="33"/>
      <c r="K205" s="27">
        <f t="shared" si="14"/>
        <v>0</v>
      </c>
      <c r="L205" s="35">
        <f t="shared" si="15"/>
        <v>0</v>
      </c>
      <c r="M205" s="32"/>
      <c r="N205" s="27">
        <f t="shared" si="16"/>
        <v>0</v>
      </c>
      <c r="Q205" s="9"/>
    </row>
    <row r="206" spans="1:17" ht="15" customHeight="1" x14ac:dyDescent="0.25">
      <c r="A206" s="28">
        <v>195</v>
      </c>
      <c r="B206" s="29" t="s">
        <v>192</v>
      </c>
      <c r="C206" s="30">
        <f>'APRIL 2024 '!M206</f>
        <v>0</v>
      </c>
      <c r="D206" s="45">
        <f>'APRIL 2024 '!N206</f>
        <v>0</v>
      </c>
      <c r="E206" s="31">
        <f t="shared" ref="E206:E214" si="19">IF(C206&gt;0,D206/C206,0)</f>
        <v>0</v>
      </c>
      <c r="F206" s="31">
        <f t="shared" si="18"/>
        <v>0</v>
      </c>
      <c r="G206" s="32"/>
      <c r="H206" s="27"/>
      <c r="I206" s="32">
        <f t="shared" si="17"/>
        <v>0</v>
      </c>
      <c r="J206" s="33"/>
      <c r="K206" s="27">
        <f t="shared" ref="K206:K214" si="20">J206*L206</f>
        <v>0</v>
      </c>
      <c r="L206" s="35">
        <f t="shared" ref="L206:L214" si="21">IF(G206&gt;0,(D206+H206)/(C206+G206),F206)</f>
        <v>0</v>
      </c>
      <c r="M206" s="32"/>
      <c r="N206" s="27">
        <f t="shared" ref="N206:N214" si="22">M206*L206</f>
        <v>0</v>
      </c>
      <c r="P206" s="9"/>
      <c r="Q206" s="9"/>
    </row>
    <row r="207" spans="1:17" ht="15" customHeight="1" x14ac:dyDescent="0.25">
      <c r="A207" s="28">
        <v>196</v>
      </c>
      <c r="B207" s="29" t="s">
        <v>193</v>
      </c>
      <c r="C207" s="30">
        <f>'APRIL 2024 '!M207</f>
        <v>11</v>
      </c>
      <c r="D207" s="45">
        <f>'APRIL 2024 '!N207</f>
        <v>72000</v>
      </c>
      <c r="E207" s="31">
        <f t="shared" si="19"/>
        <v>6545.454545454545</v>
      </c>
      <c r="F207" s="31">
        <f t="shared" si="18"/>
        <v>6545.454545454545</v>
      </c>
      <c r="G207" s="32">
        <v>1</v>
      </c>
      <c r="H207" s="27">
        <v>5500</v>
      </c>
      <c r="I207" s="32">
        <f t="shared" ref="I207:I214" si="23">IF(G207&gt;0,H207/G207,0)</f>
        <v>5500</v>
      </c>
      <c r="J207" s="33"/>
      <c r="K207" s="27">
        <f t="shared" si="20"/>
        <v>0</v>
      </c>
      <c r="L207" s="35">
        <f t="shared" si="21"/>
        <v>6458.333333333333</v>
      </c>
      <c r="M207" s="32"/>
      <c r="N207" s="27">
        <f t="shared" si="22"/>
        <v>0</v>
      </c>
      <c r="Q207" s="9"/>
    </row>
    <row r="208" spans="1:17" ht="15" customHeight="1" x14ac:dyDescent="0.25">
      <c r="A208" s="28">
        <v>197</v>
      </c>
      <c r="B208" s="29" t="s">
        <v>194</v>
      </c>
      <c r="C208" s="30">
        <f>'APRIL 2024 '!M208</f>
        <v>0</v>
      </c>
      <c r="D208" s="45">
        <f>'APRIL 2024 '!N208</f>
        <v>0</v>
      </c>
      <c r="E208" s="31">
        <f t="shared" si="19"/>
        <v>0</v>
      </c>
      <c r="F208" s="31">
        <f t="shared" ref="F208:F214" si="24">IF(C208&gt;0,E208,I208)</f>
        <v>0</v>
      </c>
      <c r="G208" s="32"/>
      <c r="H208" s="27"/>
      <c r="I208" s="32">
        <f t="shared" si="23"/>
        <v>0</v>
      </c>
      <c r="J208" s="33"/>
      <c r="K208" s="27">
        <f t="shared" si="20"/>
        <v>0</v>
      </c>
      <c r="L208" s="35">
        <f t="shared" si="21"/>
        <v>0</v>
      </c>
      <c r="M208" s="32"/>
      <c r="N208" s="27">
        <f t="shared" si="22"/>
        <v>0</v>
      </c>
      <c r="Q208" s="9"/>
    </row>
    <row r="209" spans="1:17" ht="15" customHeight="1" x14ac:dyDescent="0.25">
      <c r="A209" s="28">
        <v>198</v>
      </c>
      <c r="B209" s="29" t="s">
        <v>195</v>
      </c>
      <c r="C209" s="30">
        <f>'APRIL 2024 '!M209</f>
        <v>0</v>
      </c>
      <c r="D209" s="45">
        <f>'APRIL 2024 '!N209</f>
        <v>0</v>
      </c>
      <c r="E209" s="31">
        <f t="shared" si="19"/>
        <v>0</v>
      </c>
      <c r="F209" s="31">
        <f t="shared" si="24"/>
        <v>0</v>
      </c>
      <c r="G209" s="32"/>
      <c r="H209" s="27"/>
      <c r="I209" s="32">
        <f t="shared" si="23"/>
        <v>0</v>
      </c>
      <c r="J209" s="33"/>
      <c r="K209" s="27">
        <f t="shared" si="20"/>
        <v>0</v>
      </c>
      <c r="L209" s="35">
        <f t="shared" si="21"/>
        <v>0</v>
      </c>
      <c r="M209" s="32"/>
      <c r="N209" s="27">
        <f t="shared" si="22"/>
        <v>0</v>
      </c>
      <c r="Q209" s="9"/>
    </row>
    <row r="210" spans="1:17" ht="15" customHeight="1" x14ac:dyDescent="0.25">
      <c r="A210" s="28">
        <v>199</v>
      </c>
      <c r="B210" s="29" t="s">
        <v>196</v>
      </c>
      <c r="C210" s="30">
        <f>'APRIL 2024 '!M210</f>
        <v>14</v>
      </c>
      <c r="D210" s="45">
        <f>'APRIL 2024 '!N210</f>
        <v>57400</v>
      </c>
      <c r="E210" s="31">
        <f t="shared" si="19"/>
        <v>4100</v>
      </c>
      <c r="F210" s="31">
        <f t="shared" si="24"/>
        <v>4100</v>
      </c>
      <c r="G210" s="32"/>
      <c r="H210" s="27"/>
      <c r="I210" s="32">
        <f t="shared" si="23"/>
        <v>0</v>
      </c>
      <c r="J210" s="33"/>
      <c r="K210" s="27">
        <f t="shared" si="20"/>
        <v>0</v>
      </c>
      <c r="L210" s="35">
        <f t="shared" si="21"/>
        <v>4100</v>
      </c>
      <c r="M210" s="32"/>
      <c r="N210" s="27">
        <f t="shared" si="22"/>
        <v>0</v>
      </c>
      <c r="Q210" s="9"/>
    </row>
    <row r="211" spans="1:17" ht="15" customHeight="1" x14ac:dyDescent="0.25">
      <c r="A211" s="28">
        <v>200</v>
      </c>
      <c r="B211" s="29" t="s">
        <v>197</v>
      </c>
      <c r="C211" s="30">
        <f>'APRIL 2024 '!M211</f>
        <v>0</v>
      </c>
      <c r="D211" s="45">
        <f>'APRIL 2024 '!N211</f>
        <v>0</v>
      </c>
      <c r="E211" s="31">
        <f t="shared" si="19"/>
        <v>0</v>
      </c>
      <c r="F211" s="31">
        <f t="shared" si="24"/>
        <v>0</v>
      </c>
      <c r="G211" s="32"/>
      <c r="H211" s="27"/>
      <c r="I211" s="32">
        <f t="shared" si="23"/>
        <v>0</v>
      </c>
      <c r="J211" s="33"/>
      <c r="K211" s="27">
        <f t="shared" si="20"/>
        <v>0</v>
      </c>
      <c r="L211" s="35">
        <f t="shared" si="21"/>
        <v>0</v>
      </c>
      <c r="M211" s="32"/>
      <c r="N211" s="27">
        <f t="shared" si="22"/>
        <v>0</v>
      </c>
      <c r="Q211" s="9"/>
    </row>
    <row r="212" spans="1:17" ht="15" customHeight="1" x14ac:dyDescent="0.25">
      <c r="A212" s="28">
        <v>201</v>
      </c>
      <c r="B212" s="29" t="s">
        <v>198</v>
      </c>
      <c r="C212" s="30">
        <f>'APRIL 2024 '!M212</f>
        <v>2</v>
      </c>
      <c r="D212" s="45">
        <f>'APRIL 2024 '!N212</f>
        <v>41116.660000000003</v>
      </c>
      <c r="E212" s="31">
        <f t="shared" si="19"/>
        <v>20558.330000000002</v>
      </c>
      <c r="F212" s="31">
        <f t="shared" si="24"/>
        <v>20558.330000000002</v>
      </c>
      <c r="G212" s="32"/>
      <c r="H212" s="27"/>
      <c r="I212" s="32">
        <f t="shared" si="23"/>
        <v>0</v>
      </c>
      <c r="J212" s="33"/>
      <c r="K212" s="27">
        <f t="shared" si="20"/>
        <v>0</v>
      </c>
      <c r="L212" s="35">
        <f t="shared" si="21"/>
        <v>20558.330000000002</v>
      </c>
      <c r="M212" s="32"/>
      <c r="N212" s="27">
        <f t="shared" si="22"/>
        <v>0</v>
      </c>
      <c r="P212" s="9"/>
      <c r="Q212" s="9"/>
    </row>
    <row r="213" spans="1:17" ht="15" customHeight="1" x14ac:dyDescent="0.25">
      <c r="A213" s="28">
        <v>202</v>
      </c>
      <c r="B213" s="29" t="s">
        <v>199</v>
      </c>
      <c r="C213" s="30">
        <f>'APRIL 2024 '!M213</f>
        <v>1</v>
      </c>
      <c r="D213" s="45">
        <f>'APRIL 2024 '!N213</f>
        <v>20558.330000000002</v>
      </c>
      <c r="E213" s="31">
        <f t="shared" si="19"/>
        <v>20558.330000000002</v>
      </c>
      <c r="F213" s="31">
        <f t="shared" si="24"/>
        <v>20558.330000000002</v>
      </c>
      <c r="G213" s="32"/>
      <c r="H213" s="27"/>
      <c r="I213" s="32">
        <f t="shared" si="23"/>
        <v>0</v>
      </c>
      <c r="J213" s="33"/>
      <c r="K213" s="27">
        <f t="shared" si="20"/>
        <v>0</v>
      </c>
      <c r="L213" s="35">
        <f t="shared" si="21"/>
        <v>20558.330000000002</v>
      </c>
      <c r="M213" s="32"/>
      <c r="N213" s="27">
        <f t="shared" si="22"/>
        <v>0</v>
      </c>
      <c r="Q213" s="9"/>
    </row>
    <row r="214" spans="1:17" x14ac:dyDescent="0.25">
      <c r="A214" s="30">
        <v>203</v>
      </c>
      <c r="B214" s="29" t="s">
        <v>225</v>
      </c>
      <c r="C214" s="30">
        <f>'APRIL 2024 '!M214</f>
        <v>0</v>
      </c>
      <c r="D214" s="45">
        <f>'APRIL 2024 '!N214</f>
        <v>0</v>
      </c>
      <c r="E214" s="31">
        <f t="shared" si="19"/>
        <v>0</v>
      </c>
      <c r="F214" s="31">
        <f t="shared" si="24"/>
        <v>0</v>
      </c>
      <c r="G214" s="32"/>
      <c r="H214" s="27"/>
      <c r="I214" s="32">
        <f t="shared" si="23"/>
        <v>0</v>
      </c>
      <c r="J214" s="33"/>
      <c r="K214" s="27">
        <f t="shared" si="20"/>
        <v>0</v>
      </c>
      <c r="L214" s="35">
        <f t="shared" si="21"/>
        <v>0</v>
      </c>
      <c r="M214" s="32"/>
      <c r="N214" s="27">
        <f t="shared" si="22"/>
        <v>0</v>
      </c>
      <c r="Q214" s="9"/>
    </row>
    <row r="215" spans="1:17" x14ac:dyDescent="0.25">
      <c r="A215" s="30">
        <v>204</v>
      </c>
      <c r="B215" s="88" t="s">
        <v>244</v>
      </c>
      <c r="C215" s="30">
        <f>'APRIL 2024 '!M215</f>
        <v>1</v>
      </c>
      <c r="D215" s="45">
        <f>'APRIL 2024 '!N215</f>
        <v>24666.666666666668</v>
      </c>
      <c r="E215" s="31"/>
      <c r="F215" s="31"/>
      <c r="G215" s="32"/>
      <c r="H215" s="27"/>
      <c r="I215" s="32"/>
      <c r="J215" s="33"/>
      <c r="K215" s="27"/>
      <c r="L215" s="35"/>
      <c r="M215" s="32"/>
      <c r="N215" s="27"/>
      <c r="Q215" s="9"/>
    </row>
    <row r="216" spans="1:17" x14ac:dyDescent="0.25">
      <c r="A216" s="30">
        <v>205</v>
      </c>
      <c r="B216" s="29" t="s">
        <v>245</v>
      </c>
      <c r="C216" s="30">
        <f>'APRIL 2024 '!M216</f>
        <v>2</v>
      </c>
      <c r="D216" s="45">
        <f>'APRIL 2024 '!N216</f>
        <v>50000</v>
      </c>
      <c r="E216" s="31"/>
      <c r="F216" s="31"/>
      <c r="G216" s="32"/>
      <c r="H216" s="27"/>
      <c r="I216" s="32"/>
      <c r="J216" s="33"/>
      <c r="K216" s="27"/>
      <c r="L216" s="35"/>
      <c r="M216" s="32"/>
      <c r="N216" s="27"/>
      <c r="Q216" s="9"/>
    </row>
    <row r="217" spans="1:17" x14ac:dyDescent="0.25">
      <c r="A217" s="30">
        <v>206</v>
      </c>
      <c r="B217" s="29" t="s">
        <v>246</v>
      </c>
      <c r="C217" s="30">
        <f>'APRIL 2024 '!M217</f>
        <v>3</v>
      </c>
      <c r="D217" s="45">
        <f>'APRIL 2024 '!N217</f>
        <v>118000</v>
      </c>
      <c r="E217" s="31"/>
      <c r="F217" s="31"/>
      <c r="G217" s="32"/>
      <c r="H217" s="27"/>
      <c r="I217" s="32"/>
      <c r="J217" s="33"/>
      <c r="K217" s="27"/>
      <c r="L217" s="35"/>
      <c r="M217" s="32"/>
      <c r="N217" s="27"/>
      <c r="Q217" s="9"/>
    </row>
    <row r="218" spans="1:17" ht="15.75" customHeight="1" x14ac:dyDescent="0.25">
      <c r="A218" s="30">
        <v>207</v>
      </c>
      <c r="B218" s="74" t="s">
        <v>248</v>
      </c>
      <c r="C218" s="30">
        <f>'APRIL 2024 '!M218</f>
        <v>12</v>
      </c>
      <c r="D218" s="45">
        <f>'APRIL 2024 '!N218</f>
        <v>228200</v>
      </c>
      <c r="E218" s="69"/>
      <c r="F218" s="69"/>
      <c r="G218" s="69"/>
      <c r="H218" s="75"/>
      <c r="I218" s="69"/>
      <c r="J218" s="69"/>
      <c r="K218" s="76"/>
      <c r="L218" s="30"/>
      <c r="M218" s="30"/>
      <c r="N218" s="30"/>
      <c r="P218" s="55"/>
      <c r="Q218" s="55"/>
    </row>
    <row r="219" spans="1:17" s="80" customFormat="1" ht="15.75" customHeight="1" x14ac:dyDescent="0.25">
      <c r="A219" s="30">
        <v>208</v>
      </c>
      <c r="B219" s="74" t="s">
        <v>251</v>
      </c>
      <c r="C219" s="30"/>
      <c r="D219" s="45"/>
      <c r="E219" s="69"/>
      <c r="F219" s="69"/>
      <c r="G219" s="69">
        <v>24</v>
      </c>
      <c r="H219" s="75">
        <v>370000</v>
      </c>
      <c r="I219" s="69"/>
      <c r="J219" s="69"/>
      <c r="K219" s="76"/>
      <c r="L219" s="30"/>
      <c r="M219" s="30"/>
      <c r="N219" s="30"/>
      <c r="P219" s="55"/>
      <c r="Q219" s="55"/>
    </row>
    <row r="220" spans="1:17" s="80" customFormat="1" ht="15.75" customHeight="1" x14ac:dyDescent="0.25">
      <c r="A220" s="30">
        <v>209</v>
      </c>
      <c r="B220" s="74" t="s">
        <v>252</v>
      </c>
      <c r="C220" s="30"/>
      <c r="D220" s="45"/>
      <c r="E220" s="69"/>
      <c r="F220" s="69"/>
      <c r="G220" s="69"/>
      <c r="H220" s="75"/>
      <c r="I220" s="69"/>
      <c r="J220" s="69"/>
      <c r="K220" s="76"/>
      <c r="L220" s="30"/>
      <c r="M220" s="30"/>
      <c r="N220" s="30"/>
      <c r="P220" s="55"/>
      <c r="Q220" s="55"/>
    </row>
    <row r="221" spans="1:17" s="80" customFormat="1" ht="15.75" customHeight="1" x14ac:dyDescent="0.25">
      <c r="A221" s="30">
        <v>210</v>
      </c>
      <c r="B221" s="74" t="s">
        <v>254</v>
      </c>
      <c r="C221" s="30"/>
      <c r="D221" s="45"/>
      <c r="E221" s="69"/>
      <c r="F221" s="69"/>
      <c r="G221" s="69">
        <v>12</v>
      </c>
      <c r="H221" s="75">
        <v>75000</v>
      </c>
      <c r="I221" s="69"/>
      <c r="J221" s="69"/>
      <c r="K221" s="76"/>
      <c r="L221" s="30"/>
      <c r="M221" s="30"/>
      <c r="N221" s="30"/>
      <c r="P221" s="55"/>
      <c r="Q221" s="55"/>
    </row>
    <row r="222" spans="1:17" s="86" customFormat="1" ht="15.75" customHeight="1" x14ac:dyDescent="0.25">
      <c r="A222" s="30">
        <v>211</v>
      </c>
      <c r="B222" s="74" t="s">
        <v>255</v>
      </c>
      <c r="C222" s="30"/>
      <c r="D222" s="45"/>
      <c r="E222" s="69"/>
      <c r="F222" s="69"/>
      <c r="G222" s="69">
        <v>1</v>
      </c>
      <c r="H222" s="75">
        <v>30000</v>
      </c>
      <c r="I222" s="69"/>
      <c r="J222" s="69"/>
      <c r="K222" s="76"/>
      <c r="L222" s="30"/>
      <c r="M222" s="30"/>
      <c r="N222" s="30"/>
      <c r="P222" s="55"/>
      <c r="Q222" s="55"/>
    </row>
    <row r="223" spans="1:17" s="86" customFormat="1" ht="15.75" customHeight="1" x14ac:dyDescent="0.25">
      <c r="A223" s="30">
        <v>212</v>
      </c>
      <c r="B223" s="74" t="s">
        <v>256</v>
      </c>
      <c r="C223" s="30"/>
      <c r="D223" s="45"/>
      <c r="E223" s="69"/>
      <c r="F223" s="69"/>
      <c r="G223" s="69">
        <v>1</v>
      </c>
      <c r="H223" s="75">
        <v>33000</v>
      </c>
      <c r="I223" s="69"/>
      <c r="J223" s="69"/>
      <c r="K223" s="76"/>
      <c r="L223" s="30"/>
      <c r="M223" s="30"/>
      <c r="N223" s="30"/>
      <c r="P223" s="55"/>
      <c r="Q223" s="55">
        <f>26*2</f>
        <v>52</v>
      </c>
    </row>
    <row r="224" spans="1:17" s="86" customFormat="1" ht="15.75" customHeight="1" x14ac:dyDescent="0.25">
      <c r="A224" s="30">
        <v>213</v>
      </c>
      <c r="B224" s="74" t="s">
        <v>257</v>
      </c>
      <c r="C224" s="30"/>
      <c r="D224" s="45"/>
      <c r="E224" s="69"/>
      <c r="F224" s="69"/>
      <c r="G224" s="69">
        <v>2</v>
      </c>
      <c r="H224" s="75">
        <v>64000</v>
      </c>
      <c r="I224" s="69"/>
      <c r="J224" s="69"/>
      <c r="K224" s="76"/>
      <c r="L224" s="30"/>
      <c r="M224" s="30"/>
      <c r="N224" s="30"/>
      <c r="P224" s="55"/>
      <c r="Q224" s="55"/>
    </row>
    <row r="225" spans="1:17" s="86" customFormat="1" ht="15.75" customHeight="1" x14ac:dyDescent="0.25">
      <c r="A225" s="30">
        <v>214</v>
      </c>
      <c r="B225" s="74" t="s">
        <v>258</v>
      </c>
      <c r="C225" s="30"/>
      <c r="D225" s="45"/>
      <c r="E225" s="69"/>
      <c r="F225" s="69"/>
      <c r="G225" s="69">
        <v>1</v>
      </c>
      <c r="H225" s="75">
        <v>11000</v>
      </c>
      <c r="I225" s="69"/>
      <c r="J225" s="69"/>
      <c r="K225" s="76"/>
      <c r="L225" s="30"/>
      <c r="M225" s="30"/>
      <c r="N225" s="30"/>
      <c r="P225" s="55"/>
      <c r="Q225" s="55"/>
    </row>
    <row r="226" spans="1:17" s="86" customFormat="1" ht="15.75" customHeight="1" x14ac:dyDescent="0.25">
      <c r="A226" s="30">
        <v>215</v>
      </c>
      <c r="B226" s="74" t="s">
        <v>259</v>
      </c>
      <c r="C226" s="30"/>
      <c r="D226" s="45"/>
      <c r="E226" s="69"/>
      <c r="F226" s="69"/>
      <c r="G226" s="69">
        <v>6</v>
      </c>
      <c r="H226" s="75">
        <v>42000</v>
      </c>
      <c r="I226" s="69"/>
      <c r="J226" s="69"/>
      <c r="K226" s="76"/>
      <c r="L226" s="30"/>
      <c r="M226" s="30"/>
      <c r="N226" s="30"/>
      <c r="P226" s="55"/>
      <c r="Q226" s="55"/>
    </row>
    <row r="227" spans="1:17" s="86" customFormat="1" ht="15.75" customHeight="1" x14ac:dyDescent="0.25">
      <c r="A227" s="30">
        <v>216</v>
      </c>
      <c r="B227" s="74" t="s">
        <v>260</v>
      </c>
      <c r="C227" s="30"/>
      <c r="D227" s="45"/>
      <c r="E227" s="69"/>
      <c r="F227" s="69"/>
      <c r="G227" s="69">
        <v>3</v>
      </c>
      <c r="H227" s="75">
        <v>15000</v>
      </c>
      <c r="I227" s="69"/>
      <c r="J227" s="69"/>
      <c r="K227" s="76"/>
      <c r="L227" s="30"/>
      <c r="M227" s="30"/>
      <c r="N227" s="30"/>
      <c r="P227" s="55"/>
      <c r="Q227" s="55"/>
    </row>
    <row r="228" spans="1:17" s="86" customFormat="1" ht="15.75" customHeight="1" x14ac:dyDescent="0.25">
      <c r="A228" s="30">
        <v>217</v>
      </c>
      <c r="B228" s="74" t="s">
        <v>261</v>
      </c>
      <c r="C228" s="30"/>
      <c r="D228" s="45"/>
      <c r="E228" s="69"/>
      <c r="F228" s="69"/>
      <c r="G228" s="69">
        <v>3</v>
      </c>
      <c r="H228" s="75">
        <v>36000</v>
      </c>
      <c r="I228" s="69"/>
      <c r="J228" s="69"/>
      <c r="K228" s="76"/>
      <c r="L228" s="30"/>
      <c r="M228" s="30"/>
      <c r="N228" s="30"/>
      <c r="P228" s="55"/>
      <c r="Q228" s="55"/>
    </row>
    <row r="229" spans="1:17" s="86" customFormat="1" ht="15.75" customHeight="1" x14ac:dyDescent="0.25">
      <c r="A229" s="30">
        <v>218</v>
      </c>
      <c r="B229" s="74" t="s">
        <v>262</v>
      </c>
      <c r="C229" s="30"/>
      <c r="D229" s="45"/>
      <c r="E229" s="69"/>
      <c r="F229" s="69"/>
      <c r="G229" s="69">
        <v>2</v>
      </c>
      <c r="H229" s="75">
        <v>14000</v>
      </c>
      <c r="I229" s="69"/>
      <c r="J229" s="69"/>
      <c r="K229" s="76"/>
      <c r="L229" s="30"/>
      <c r="M229" s="30"/>
      <c r="N229" s="30"/>
      <c r="P229" s="55"/>
      <c r="Q229" s="55"/>
    </row>
    <row r="230" spans="1:17" s="86" customFormat="1" ht="15.75" customHeight="1" x14ac:dyDescent="0.25">
      <c r="A230" s="30">
        <v>219</v>
      </c>
      <c r="B230" s="74" t="s">
        <v>263</v>
      </c>
      <c r="C230" s="30"/>
      <c r="D230" s="45"/>
      <c r="E230" s="69"/>
      <c r="F230" s="69"/>
      <c r="G230" s="69">
        <v>6</v>
      </c>
      <c r="H230" s="75">
        <v>30000</v>
      </c>
      <c r="I230" s="69"/>
      <c r="J230" s="69"/>
      <c r="K230" s="76"/>
      <c r="L230" s="30"/>
      <c r="M230" s="30"/>
      <c r="N230" s="30"/>
      <c r="P230" s="55"/>
      <c r="Q230" s="55"/>
    </row>
    <row r="231" spans="1:17" s="86" customFormat="1" ht="15.75" customHeight="1" x14ac:dyDescent="0.25">
      <c r="A231" s="30">
        <v>220</v>
      </c>
      <c r="B231" s="74" t="s">
        <v>264</v>
      </c>
      <c r="C231" s="30"/>
      <c r="D231" s="45"/>
      <c r="E231" s="69"/>
      <c r="F231" s="69"/>
      <c r="G231" s="69">
        <v>3</v>
      </c>
      <c r="H231" s="75">
        <v>27000</v>
      </c>
      <c r="I231" s="69"/>
      <c r="J231" s="69"/>
      <c r="K231" s="76"/>
      <c r="L231" s="30"/>
      <c r="M231" s="30"/>
      <c r="N231" s="30"/>
      <c r="P231" s="55"/>
      <c r="Q231" s="55"/>
    </row>
    <row r="232" spans="1:17" s="86" customFormat="1" ht="15.75" customHeight="1" x14ac:dyDescent="0.25">
      <c r="A232" s="30">
        <v>221</v>
      </c>
      <c r="B232" s="74" t="s">
        <v>265</v>
      </c>
      <c r="C232" s="30"/>
      <c r="D232" s="45"/>
      <c r="E232" s="69"/>
      <c r="F232" s="69"/>
      <c r="G232" s="69">
        <v>3</v>
      </c>
      <c r="H232" s="75">
        <v>24000</v>
      </c>
      <c r="I232" s="69"/>
      <c r="J232" s="69"/>
      <c r="K232" s="76"/>
      <c r="L232" s="30"/>
      <c r="M232" s="30"/>
      <c r="N232" s="30"/>
      <c r="P232" s="55"/>
      <c r="Q232" s="55"/>
    </row>
    <row r="233" spans="1:17" s="86" customFormat="1" ht="15.75" customHeight="1" x14ac:dyDescent="0.25">
      <c r="A233" s="30">
        <v>222</v>
      </c>
      <c r="B233" s="74" t="s">
        <v>266</v>
      </c>
      <c r="C233" s="30"/>
      <c r="D233" s="45"/>
      <c r="E233" s="69"/>
      <c r="F233" s="69"/>
      <c r="G233" s="69">
        <v>2</v>
      </c>
      <c r="H233" s="75">
        <v>11000</v>
      </c>
      <c r="I233" s="69"/>
      <c r="J233" s="69"/>
      <c r="K233" s="76"/>
      <c r="L233" s="30"/>
      <c r="M233" s="30"/>
      <c r="N233" s="30"/>
      <c r="P233" s="55"/>
      <c r="Q233" s="55"/>
    </row>
    <row r="234" spans="1:17" s="86" customFormat="1" ht="15.75" customHeight="1" x14ac:dyDescent="0.25">
      <c r="A234" s="30">
        <v>223</v>
      </c>
      <c r="B234" s="74" t="s">
        <v>267</v>
      </c>
      <c r="C234" s="30"/>
      <c r="D234" s="45"/>
      <c r="E234" s="69"/>
      <c r="F234" s="69"/>
      <c r="G234" s="69">
        <v>6</v>
      </c>
      <c r="H234" s="75">
        <v>120000</v>
      </c>
      <c r="I234" s="69"/>
      <c r="J234" s="69"/>
      <c r="K234" s="76"/>
      <c r="L234" s="30"/>
      <c r="M234" s="30"/>
      <c r="N234" s="30"/>
      <c r="P234" s="55"/>
      <c r="Q234" s="55"/>
    </row>
    <row r="235" spans="1:17" s="86" customFormat="1" ht="15.75" customHeight="1" x14ac:dyDescent="0.25">
      <c r="A235" s="30">
        <v>224</v>
      </c>
      <c r="B235" s="74" t="s">
        <v>268</v>
      </c>
      <c r="C235" s="30"/>
      <c r="D235" s="45"/>
      <c r="E235" s="69"/>
      <c r="F235" s="69"/>
      <c r="G235" s="69">
        <v>2</v>
      </c>
      <c r="H235" s="75">
        <v>50000</v>
      </c>
      <c r="I235" s="69"/>
      <c r="J235" s="69"/>
      <c r="K235" s="76"/>
      <c r="L235" s="30"/>
      <c r="M235" s="30"/>
      <c r="N235" s="30"/>
      <c r="P235" s="55"/>
      <c r="Q235" s="55"/>
    </row>
    <row r="236" spans="1:17" s="86" customFormat="1" ht="15.75" customHeight="1" x14ac:dyDescent="0.25">
      <c r="A236" s="30">
        <v>225</v>
      </c>
      <c r="B236" s="74" t="s">
        <v>269</v>
      </c>
      <c r="C236" s="30"/>
      <c r="D236" s="45"/>
      <c r="E236" s="69"/>
      <c r="F236" s="69"/>
      <c r="G236" s="69">
        <v>6</v>
      </c>
      <c r="H236" s="75">
        <v>57000</v>
      </c>
      <c r="I236" s="69"/>
      <c r="J236" s="69"/>
      <c r="K236" s="76"/>
      <c r="L236" s="30"/>
      <c r="M236" s="30"/>
      <c r="N236" s="30"/>
      <c r="P236" s="55"/>
      <c r="Q236" s="55"/>
    </row>
    <row r="237" spans="1:17" s="86" customFormat="1" ht="15.75" customHeight="1" x14ac:dyDescent="0.25">
      <c r="A237" s="30"/>
      <c r="B237" s="74"/>
      <c r="C237" s="30"/>
      <c r="D237" s="45"/>
      <c r="E237" s="69"/>
      <c r="F237" s="69"/>
      <c r="G237" s="69"/>
      <c r="H237" s="75"/>
      <c r="I237" s="69"/>
      <c r="J237" s="69"/>
      <c r="K237" s="76"/>
      <c r="L237" s="30"/>
      <c r="M237" s="30"/>
      <c r="N237" s="30"/>
      <c r="P237" s="55"/>
      <c r="Q237" s="55"/>
    </row>
    <row r="238" spans="1:17" s="86" customFormat="1" ht="15.75" customHeight="1" x14ac:dyDescent="0.25">
      <c r="A238" s="30"/>
      <c r="B238" s="74"/>
      <c r="C238" s="30"/>
      <c r="D238" s="45"/>
      <c r="E238" s="69"/>
      <c r="F238" s="69"/>
      <c r="G238" s="69"/>
      <c r="H238" s="75"/>
      <c r="I238" s="69"/>
      <c r="J238" s="69"/>
      <c r="K238" s="76"/>
      <c r="L238" s="30"/>
      <c r="M238" s="30"/>
      <c r="N238" s="30"/>
      <c r="P238" s="55"/>
      <c r="Q238" s="55"/>
    </row>
    <row r="239" spans="1:17" s="86" customFormat="1" ht="15.75" customHeight="1" x14ac:dyDescent="0.25">
      <c r="A239" s="30"/>
      <c r="B239" s="74"/>
      <c r="C239" s="30"/>
      <c r="D239" s="45"/>
      <c r="E239" s="69"/>
      <c r="F239" s="69"/>
      <c r="G239" s="69"/>
      <c r="H239" s="75"/>
      <c r="I239" s="69"/>
      <c r="J239" s="69"/>
      <c r="K239" s="76"/>
      <c r="L239" s="30"/>
      <c r="M239" s="30"/>
      <c r="N239" s="30"/>
      <c r="P239" s="55"/>
      <c r="Q239" s="55"/>
    </row>
    <row r="240" spans="1:17" s="86" customFormat="1" ht="15.75" customHeight="1" x14ac:dyDescent="0.25">
      <c r="A240" s="30"/>
      <c r="B240" s="74"/>
      <c r="C240" s="30"/>
      <c r="D240" s="45"/>
      <c r="E240" s="69"/>
      <c r="F240" s="69"/>
      <c r="G240" s="69"/>
      <c r="H240" s="75"/>
      <c r="I240" s="69"/>
      <c r="J240" s="69"/>
      <c r="K240" s="76"/>
      <c r="L240" s="30"/>
      <c r="M240" s="30"/>
      <c r="N240" s="30"/>
      <c r="P240" s="55"/>
      <c r="Q240" s="55"/>
    </row>
    <row r="241" spans="1:17" s="86" customFormat="1" ht="15.75" customHeight="1" x14ac:dyDescent="0.25">
      <c r="A241" s="30"/>
      <c r="B241" s="74"/>
      <c r="C241" s="30"/>
      <c r="D241" s="45"/>
      <c r="E241" s="69"/>
      <c r="F241" s="69"/>
      <c r="G241" s="69"/>
      <c r="H241" s="75"/>
      <c r="I241" s="69"/>
      <c r="J241" s="69"/>
      <c r="K241" s="76"/>
      <c r="L241" s="30"/>
      <c r="M241" s="30"/>
      <c r="N241" s="30"/>
      <c r="P241" s="55"/>
      <c r="Q241" s="55"/>
    </row>
    <row r="242" spans="1:17" s="86" customFormat="1" ht="15.75" customHeight="1" x14ac:dyDescent="0.25">
      <c r="A242" s="30"/>
      <c r="B242" s="74"/>
      <c r="C242" s="30"/>
      <c r="D242" s="45"/>
      <c r="E242" s="69"/>
      <c r="F242" s="69"/>
      <c r="G242" s="69"/>
      <c r="H242" s="75"/>
      <c r="I242" s="69"/>
      <c r="J242" s="69"/>
      <c r="K242" s="76"/>
      <c r="L242" s="30"/>
      <c r="M242" s="30"/>
      <c r="N242" s="30"/>
      <c r="P242" s="55"/>
      <c r="Q242" s="55"/>
    </row>
    <row r="243" spans="1:17" s="86" customFormat="1" ht="15.75" customHeight="1" x14ac:dyDescent="0.25">
      <c r="A243" s="30"/>
      <c r="B243" s="74"/>
      <c r="C243" s="30"/>
      <c r="D243" s="45"/>
      <c r="E243" s="69"/>
      <c r="F243" s="69"/>
      <c r="G243" s="69"/>
      <c r="H243" s="75"/>
      <c r="I243" s="69"/>
      <c r="J243" s="69"/>
      <c r="K243" s="76"/>
      <c r="L243" s="30"/>
      <c r="M243" s="30"/>
      <c r="N243" s="30"/>
      <c r="P243" s="55"/>
      <c r="Q243" s="55"/>
    </row>
    <row r="244" spans="1:17" s="86" customFormat="1" ht="15.75" customHeight="1" x14ac:dyDescent="0.25">
      <c r="A244" s="30"/>
      <c r="B244" s="74"/>
      <c r="C244" s="30"/>
      <c r="D244" s="45"/>
      <c r="E244" s="69"/>
      <c r="F244" s="69"/>
      <c r="G244" s="69"/>
      <c r="H244" s="75"/>
      <c r="I244" s="69"/>
      <c r="J244" s="69"/>
      <c r="K244" s="76"/>
      <c r="L244" s="30"/>
      <c r="M244" s="30"/>
      <c r="N244" s="30"/>
      <c r="P244" s="55"/>
      <c r="Q244" s="55"/>
    </row>
    <row r="245" spans="1:17" s="86" customFormat="1" ht="15.75" customHeight="1" x14ac:dyDescent="0.25">
      <c r="A245" s="30"/>
      <c r="B245" s="74"/>
      <c r="C245" s="30"/>
      <c r="D245" s="45"/>
      <c r="E245" s="69"/>
      <c r="F245" s="69"/>
      <c r="G245" s="69"/>
      <c r="H245" s="75"/>
      <c r="I245" s="69"/>
      <c r="J245" s="69"/>
      <c r="K245" s="76"/>
      <c r="L245" s="30"/>
      <c r="M245" s="30"/>
      <c r="N245" s="30"/>
      <c r="P245" s="55"/>
      <c r="Q245" s="55"/>
    </row>
    <row r="246" spans="1:17" s="86" customFormat="1" ht="15.75" customHeight="1" x14ac:dyDescent="0.25">
      <c r="A246" s="30"/>
      <c r="B246" s="74"/>
      <c r="C246" s="30"/>
      <c r="D246" s="45"/>
      <c r="E246" s="69"/>
      <c r="F246" s="69"/>
      <c r="G246" s="69"/>
      <c r="H246" s="75"/>
      <c r="I246" s="69"/>
      <c r="J246" s="69"/>
      <c r="K246" s="76"/>
      <c r="L246" s="30"/>
      <c r="M246" s="30"/>
      <c r="N246" s="30"/>
      <c r="P246" s="55"/>
      <c r="Q246" s="55"/>
    </row>
    <row r="247" spans="1:17" s="86" customFormat="1" ht="15.75" customHeight="1" x14ac:dyDescent="0.25">
      <c r="A247" s="30"/>
      <c r="B247" s="74"/>
      <c r="C247" s="30"/>
      <c r="D247" s="45"/>
      <c r="E247" s="69"/>
      <c r="F247" s="69"/>
      <c r="G247" s="69"/>
      <c r="H247" s="75"/>
      <c r="I247" s="69"/>
      <c r="J247" s="69"/>
      <c r="K247" s="76"/>
      <c r="L247" s="30"/>
      <c r="M247" s="30"/>
      <c r="N247" s="30"/>
      <c r="P247" s="55"/>
      <c r="Q247" s="55"/>
    </row>
    <row r="248" spans="1:17" s="86" customFormat="1" ht="15.75" customHeight="1" x14ac:dyDescent="0.25">
      <c r="A248" s="30"/>
      <c r="B248" s="74"/>
      <c r="C248" s="30"/>
      <c r="D248" s="45"/>
      <c r="E248" s="69"/>
      <c r="F248" s="69"/>
      <c r="G248" s="69"/>
      <c r="H248" s="75"/>
      <c r="I248" s="69"/>
      <c r="J248" s="69"/>
      <c r="K248" s="76"/>
      <c r="L248" s="30"/>
      <c r="M248" s="30"/>
      <c r="N248" s="30"/>
      <c r="P248" s="55"/>
      <c r="Q248" s="55"/>
    </row>
    <row r="249" spans="1:17" s="86" customFormat="1" ht="15.75" customHeight="1" x14ac:dyDescent="0.25">
      <c r="A249" s="30"/>
      <c r="B249" s="74"/>
      <c r="C249" s="30"/>
      <c r="D249" s="45"/>
      <c r="E249" s="69"/>
      <c r="F249" s="69"/>
      <c r="G249" s="69"/>
      <c r="H249" s="75"/>
      <c r="I249" s="69"/>
      <c r="J249" s="69"/>
      <c r="K249" s="76"/>
      <c r="L249" s="30"/>
      <c r="M249" s="30"/>
      <c r="N249" s="30"/>
      <c r="P249" s="55"/>
      <c r="Q249" s="55"/>
    </row>
    <row r="250" spans="1:17" s="86" customFormat="1" ht="15.75" customHeight="1" x14ac:dyDescent="0.25">
      <c r="A250" s="30"/>
      <c r="B250" s="74"/>
      <c r="C250" s="30"/>
      <c r="D250" s="45"/>
      <c r="E250" s="69"/>
      <c r="F250" s="69"/>
      <c r="G250" s="69"/>
      <c r="H250" s="75"/>
      <c r="I250" s="69"/>
      <c r="J250" s="69"/>
      <c r="K250" s="76"/>
      <c r="L250" s="30"/>
      <c r="M250" s="30"/>
      <c r="N250" s="30"/>
      <c r="P250" s="55"/>
      <c r="Q250" s="55"/>
    </row>
    <row r="251" spans="1:17" s="86" customFormat="1" ht="15.75" customHeight="1" x14ac:dyDescent="0.25">
      <c r="A251" s="30"/>
      <c r="B251" s="74"/>
      <c r="C251" s="30"/>
      <c r="D251" s="45"/>
      <c r="E251" s="69"/>
      <c r="F251" s="69"/>
      <c r="G251" s="69"/>
      <c r="H251" s="75"/>
      <c r="I251" s="69"/>
      <c r="J251" s="69"/>
      <c r="K251" s="76"/>
      <c r="L251" s="30"/>
      <c r="M251" s="30"/>
      <c r="N251" s="30"/>
      <c r="P251" s="55"/>
      <c r="Q251" s="55"/>
    </row>
    <row r="252" spans="1:17" s="86" customFormat="1" ht="15.75" customHeight="1" x14ac:dyDescent="0.25">
      <c r="A252" s="30"/>
      <c r="B252" s="74"/>
      <c r="C252" s="30"/>
      <c r="D252" s="45"/>
      <c r="E252" s="69"/>
      <c r="F252" s="69"/>
      <c r="G252" s="69"/>
      <c r="H252" s="75"/>
      <c r="I252" s="69"/>
      <c r="J252" s="69"/>
      <c r="K252" s="76"/>
      <c r="L252" s="30"/>
      <c r="M252" s="30"/>
      <c r="N252" s="30"/>
      <c r="P252" s="55"/>
      <c r="Q252" s="55"/>
    </row>
    <row r="253" spans="1:17" s="86" customFormat="1" ht="15.75" customHeight="1" x14ac:dyDescent="0.25">
      <c r="A253" s="30"/>
      <c r="B253" s="74"/>
      <c r="C253" s="30"/>
      <c r="D253" s="45"/>
      <c r="E253" s="69"/>
      <c r="F253" s="69"/>
      <c r="G253" s="69"/>
      <c r="H253" s="75"/>
      <c r="I253" s="69"/>
      <c r="J253" s="69"/>
      <c r="K253" s="76"/>
      <c r="L253" s="30"/>
      <c r="M253" s="30"/>
      <c r="N253" s="30"/>
      <c r="P253" s="55"/>
      <c r="Q253" s="55"/>
    </row>
    <row r="254" spans="1:17" s="86" customFormat="1" ht="15.75" customHeight="1" x14ac:dyDescent="0.25">
      <c r="A254" s="30"/>
      <c r="B254" s="74"/>
      <c r="C254" s="30"/>
      <c r="D254" s="45"/>
      <c r="E254" s="69"/>
      <c r="F254" s="69"/>
      <c r="G254" s="69"/>
      <c r="H254" s="75"/>
      <c r="I254" s="69"/>
      <c r="J254" s="69"/>
      <c r="K254" s="76"/>
      <c r="L254" s="30"/>
      <c r="M254" s="30"/>
      <c r="N254" s="30"/>
      <c r="P254" s="55"/>
      <c r="Q254" s="55"/>
    </row>
    <row r="255" spans="1:17" s="86" customFormat="1" ht="15.75" customHeight="1" x14ac:dyDescent="0.25">
      <c r="A255" s="30"/>
      <c r="B255" s="74"/>
      <c r="C255" s="30"/>
      <c r="D255" s="45"/>
      <c r="E255" s="69"/>
      <c r="F255" s="69"/>
      <c r="G255" s="69"/>
      <c r="H255" s="75"/>
      <c r="I255" s="69"/>
      <c r="J255" s="69"/>
      <c r="K255" s="76"/>
      <c r="L255" s="30"/>
      <c r="M255" s="30"/>
      <c r="N255" s="30"/>
      <c r="P255" s="55"/>
      <c r="Q255" s="55"/>
    </row>
    <row r="256" spans="1:17" s="86" customFormat="1" ht="15.75" customHeight="1" x14ac:dyDescent="0.25">
      <c r="A256" s="30"/>
      <c r="B256" s="74"/>
      <c r="C256" s="30"/>
      <c r="D256" s="45"/>
      <c r="E256" s="69"/>
      <c r="F256" s="69"/>
      <c r="G256" s="69"/>
      <c r="H256" s="75"/>
      <c r="I256" s="69"/>
      <c r="J256" s="69"/>
      <c r="K256" s="76"/>
      <c r="L256" s="30"/>
      <c r="M256" s="30"/>
      <c r="N256" s="30"/>
      <c r="P256" s="55"/>
      <c r="Q256" s="55"/>
    </row>
    <row r="257" spans="1:17" s="86" customFormat="1" ht="15.75" customHeight="1" x14ac:dyDescent="0.25">
      <c r="A257" s="30"/>
      <c r="B257" s="74"/>
      <c r="C257" s="30"/>
      <c r="D257" s="45"/>
      <c r="E257" s="69"/>
      <c r="F257" s="69"/>
      <c r="G257" s="69"/>
      <c r="H257" s="75"/>
      <c r="I257" s="69"/>
      <c r="J257" s="69"/>
      <c r="K257" s="76"/>
      <c r="L257" s="30"/>
      <c r="M257" s="30"/>
      <c r="N257" s="30"/>
      <c r="P257" s="55"/>
      <c r="Q257" s="55"/>
    </row>
    <row r="258" spans="1:17" s="86" customFormat="1" ht="15.75" customHeight="1" x14ac:dyDescent="0.25">
      <c r="A258" s="30"/>
      <c r="B258" s="74"/>
      <c r="C258" s="30"/>
      <c r="D258" s="45"/>
      <c r="E258" s="69"/>
      <c r="F258" s="69"/>
      <c r="G258" s="69"/>
      <c r="H258" s="75"/>
      <c r="I258" s="69"/>
      <c r="J258" s="69"/>
      <c r="K258" s="76"/>
      <c r="L258" s="30"/>
      <c r="M258" s="30"/>
      <c r="N258" s="30"/>
      <c r="P258" s="55"/>
      <c r="Q258" s="55"/>
    </row>
    <row r="259" spans="1:17" ht="13.8" x14ac:dyDescent="0.25">
      <c r="A259" s="28"/>
      <c r="B259" s="70" t="s">
        <v>229</v>
      </c>
      <c r="C259" s="70"/>
      <c r="D259" s="71">
        <f>SUM(D13:D218)</f>
        <v>21462285.482604854</v>
      </c>
      <c r="E259" s="72"/>
      <c r="F259" s="72"/>
      <c r="G259" s="72"/>
      <c r="H259" s="73">
        <f>SUM(H13:H221)</f>
        <v>6555100</v>
      </c>
      <c r="I259" s="72"/>
      <c r="J259" s="72"/>
      <c r="K259" s="71">
        <f>SUM(K13:K218)</f>
        <v>0</v>
      </c>
      <c r="L259" s="72"/>
      <c r="M259" s="72"/>
      <c r="N259" s="71">
        <f>SUM(N13:N214)</f>
        <v>0</v>
      </c>
      <c r="Q259" s="55"/>
    </row>
    <row r="260" spans="1:17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Q260" s="55"/>
    </row>
    <row r="261" spans="1:17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Q261" s="55"/>
    </row>
    <row r="262" spans="1:17" x14ac:dyDescent="0.25">
      <c r="A262" s="40"/>
      <c r="B262" s="68"/>
      <c r="C262" s="66"/>
      <c r="D262" s="66"/>
      <c r="E262" s="66"/>
      <c r="F262" s="66"/>
      <c r="G262" s="66"/>
      <c r="H262" s="68"/>
      <c r="I262" s="66"/>
      <c r="J262" s="66"/>
      <c r="K262" s="66"/>
      <c r="L262" s="40"/>
      <c r="M262" s="40"/>
      <c r="N262" s="40"/>
      <c r="Q262" s="55"/>
    </row>
    <row r="263" spans="1:17" x14ac:dyDescent="0.25">
      <c r="A263" s="40"/>
      <c r="B263" s="66"/>
      <c r="C263" s="66"/>
      <c r="D263" s="66"/>
      <c r="E263" s="66"/>
      <c r="F263" s="66"/>
      <c r="G263" s="66"/>
      <c r="H263" s="67"/>
      <c r="I263" s="66"/>
      <c r="J263" s="66"/>
      <c r="K263" s="66"/>
      <c r="L263" s="40"/>
      <c r="M263" s="40"/>
      <c r="N263" s="40"/>
      <c r="Q263" s="55"/>
    </row>
    <row r="264" spans="1:17" x14ac:dyDescent="0.25">
      <c r="A264" s="40"/>
      <c r="B264" s="66"/>
      <c r="C264" s="66"/>
      <c r="D264" s="66"/>
      <c r="E264" s="66"/>
      <c r="F264" s="66"/>
      <c r="G264" s="66"/>
      <c r="H264" s="67"/>
      <c r="I264" s="66"/>
      <c r="J264" s="66"/>
      <c r="K264" s="66"/>
      <c r="L264" s="40"/>
      <c r="M264" s="40"/>
      <c r="N264" s="40"/>
      <c r="Q264" s="55"/>
    </row>
    <row r="265" spans="1:17" x14ac:dyDescent="0.25">
      <c r="A265" s="40"/>
      <c r="B265" s="66"/>
      <c r="C265" s="66"/>
      <c r="D265" s="66"/>
      <c r="E265" s="66"/>
      <c r="F265" s="66"/>
      <c r="G265" s="66"/>
      <c r="H265" s="67"/>
      <c r="I265" s="66"/>
      <c r="J265" s="66"/>
      <c r="K265" s="66"/>
      <c r="L265" s="40"/>
      <c r="M265" s="40"/>
      <c r="N265" s="40"/>
      <c r="Q265" s="55"/>
    </row>
    <row r="266" spans="1:17" x14ac:dyDescent="0.25">
      <c r="A266" s="40"/>
      <c r="B266" s="40"/>
      <c r="C266" s="40"/>
      <c r="D266" s="40"/>
      <c r="E266" s="40"/>
      <c r="F266" s="40"/>
      <c r="G266" s="40"/>
      <c r="H266" s="60"/>
      <c r="I266" s="40"/>
      <c r="J266" s="40"/>
      <c r="K266" s="40"/>
      <c r="L266" s="40"/>
      <c r="M266" s="40"/>
      <c r="N266" s="40"/>
      <c r="Q266" s="55"/>
    </row>
    <row r="267" spans="1:17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60"/>
      <c r="Q267" s="55"/>
    </row>
    <row r="268" spans="1:17" x14ac:dyDescent="0.25">
      <c r="A268" s="40"/>
      <c r="B268" s="40"/>
      <c r="C268" s="40"/>
      <c r="D268" s="41"/>
      <c r="E268" s="40"/>
      <c r="F268" s="40"/>
      <c r="H268" s="41"/>
      <c r="I268" s="40"/>
      <c r="J268" s="40"/>
      <c r="K268" s="41"/>
      <c r="L268" s="40"/>
      <c r="M268" s="40"/>
      <c r="N268" s="40"/>
      <c r="Q268" s="55"/>
    </row>
    <row r="269" spans="1:17" x14ac:dyDescent="0.25">
      <c r="D269" s="41"/>
      <c r="I269" s="15"/>
      <c r="J269" s="15"/>
      <c r="K269" s="15"/>
      <c r="L269" s="15"/>
      <c r="M269" s="15"/>
      <c r="N269" s="16"/>
      <c r="O269" s="16"/>
      <c r="P269" s="16"/>
      <c r="Q269" s="15"/>
    </row>
    <row r="270" spans="1:17" x14ac:dyDescent="0.25">
      <c r="I270" s="15"/>
      <c r="J270" s="15"/>
      <c r="K270" s="15"/>
      <c r="L270" s="15"/>
      <c r="M270" s="15"/>
      <c r="N270" s="15"/>
      <c r="O270" s="16"/>
      <c r="P270" s="16"/>
      <c r="Q270" s="16"/>
    </row>
    <row r="271" spans="1:17" x14ac:dyDescent="0.25">
      <c r="I271" s="16"/>
      <c r="J271" s="16"/>
      <c r="K271" s="16"/>
      <c r="L271" s="16"/>
      <c r="M271" s="16"/>
      <c r="N271" s="16"/>
      <c r="O271" s="16"/>
      <c r="P271" s="16"/>
      <c r="Q271" s="16"/>
    </row>
    <row r="272" spans="1:17" x14ac:dyDescent="0.25">
      <c r="I272" s="16"/>
      <c r="J272" s="16"/>
      <c r="K272" s="16"/>
      <c r="L272" s="16"/>
      <c r="M272" s="16"/>
      <c r="N272" s="16"/>
      <c r="O272" s="16"/>
      <c r="P272" s="16"/>
      <c r="Q272" s="16"/>
    </row>
    <row r="273" spans="9:17" x14ac:dyDescent="0.25">
      <c r="I273" s="16"/>
      <c r="J273" s="16"/>
      <c r="K273" s="16"/>
      <c r="L273" s="16"/>
      <c r="M273" s="16"/>
      <c r="N273" s="16"/>
      <c r="O273" s="16"/>
      <c r="P273" s="16"/>
      <c r="Q273" s="16"/>
    </row>
    <row r="274" spans="9:17" x14ac:dyDescent="0.25">
      <c r="I274" s="16"/>
      <c r="J274" s="16"/>
      <c r="K274" s="16"/>
      <c r="L274" s="16"/>
      <c r="M274" s="16"/>
      <c r="N274" s="16"/>
      <c r="O274" s="16"/>
      <c r="P274" s="16"/>
      <c r="Q274" s="16"/>
    </row>
    <row r="275" spans="9:17" x14ac:dyDescent="0.25">
      <c r="I275" s="16"/>
      <c r="J275" s="17"/>
      <c r="K275" s="16"/>
      <c r="L275" s="16"/>
      <c r="M275" s="16"/>
      <c r="N275" s="16"/>
      <c r="O275" s="16"/>
      <c r="P275" s="16"/>
      <c r="Q275" s="16"/>
    </row>
    <row r="276" spans="9:17" x14ac:dyDescent="0.25">
      <c r="I276" s="16"/>
      <c r="J276" s="18"/>
      <c r="K276" s="16"/>
      <c r="L276" s="16"/>
      <c r="M276" s="16"/>
      <c r="N276" s="16"/>
      <c r="O276" s="16"/>
      <c r="P276" s="16"/>
      <c r="Q276" s="16"/>
    </row>
    <row r="277" spans="9:17" x14ac:dyDescent="0.25">
      <c r="I277" s="16"/>
      <c r="J277" s="16"/>
      <c r="K277" s="16"/>
      <c r="L277" s="16"/>
      <c r="M277" s="16"/>
      <c r="N277" s="16"/>
      <c r="O277" s="16"/>
      <c r="P277" s="16"/>
      <c r="Q277" s="16"/>
    </row>
    <row r="278" spans="9:17" x14ac:dyDescent="0.25">
      <c r="I278" s="16"/>
      <c r="J278" s="19"/>
      <c r="K278" s="16"/>
      <c r="L278" s="16"/>
      <c r="M278" s="16"/>
      <c r="N278" s="16"/>
      <c r="O278" s="16"/>
      <c r="P278" s="16"/>
      <c r="Q278" s="16"/>
    </row>
    <row r="279" spans="9:17" x14ac:dyDescent="0.25">
      <c r="I279" s="16"/>
      <c r="J279" s="16"/>
      <c r="K279" s="16"/>
      <c r="L279" s="16"/>
      <c r="M279" s="16"/>
      <c r="N279" s="16"/>
      <c r="O279" s="16"/>
      <c r="P279" s="16"/>
      <c r="Q279" s="16"/>
    </row>
    <row r="280" spans="9:17" x14ac:dyDescent="0.25">
      <c r="I280" s="16"/>
      <c r="J280" s="16"/>
      <c r="K280" s="16"/>
      <c r="L280" s="16"/>
      <c r="M280" s="16"/>
      <c r="N280" s="16"/>
      <c r="O280" s="16"/>
      <c r="P280" s="16"/>
      <c r="Q280" s="16"/>
    </row>
    <row r="281" spans="9:17" x14ac:dyDescent="0.25">
      <c r="I281" s="16"/>
      <c r="J281" s="16"/>
      <c r="K281" s="16"/>
      <c r="L281" s="16"/>
      <c r="M281" s="16"/>
      <c r="N281" s="16"/>
      <c r="O281" s="16"/>
      <c r="P281" s="16"/>
      <c r="Q281" s="16"/>
    </row>
    <row r="282" spans="9:17" x14ac:dyDescent="0.25">
      <c r="I282" s="16"/>
      <c r="J282" s="16"/>
      <c r="K282" s="16"/>
      <c r="L282" s="16"/>
      <c r="M282" s="16"/>
      <c r="N282" s="16"/>
      <c r="O282" s="16"/>
      <c r="P282" s="16"/>
      <c r="Q282" s="16"/>
    </row>
    <row r="283" spans="9:17" x14ac:dyDescent="0.25">
      <c r="I283" s="16"/>
      <c r="J283" s="16"/>
      <c r="K283" s="16"/>
      <c r="L283" s="16"/>
      <c r="M283" s="16"/>
      <c r="N283" s="16"/>
      <c r="O283" s="16"/>
      <c r="P283" s="16"/>
      <c r="Q283" s="16"/>
    </row>
    <row r="284" spans="9:17" x14ac:dyDescent="0.25">
      <c r="I284" s="16"/>
      <c r="J284" s="20"/>
      <c r="K284" s="16"/>
      <c r="L284" s="15"/>
      <c r="M284" s="21"/>
      <c r="N284" s="15"/>
      <c r="O284" s="21"/>
      <c r="P284" s="22"/>
      <c r="Q284" s="16"/>
    </row>
    <row r="285" spans="9:17" x14ac:dyDescent="0.25">
      <c r="I285" s="16"/>
      <c r="J285" s="16"/>
      <c r="K285" s="16"/>
      <c r="L285" s="16"/>
      <c r="M285" s="16"/>
      <c r="N285" s="16"/>
      <c r="O285" s="16"/>
      <c r="P285" s="16"/>
      <c r="Q285" s="16"/>
    </row>
    <row r="286" spans="9:17" x14ac:dyDescent="0.25">
      <c r="I286" s="16"/>
      <c r="J286" s="16"/>
      <c r="K286" s="16"/>
      <c r="L286" s="16"/>
      <c r="M286" s="16"/>
      <c r="N286" s="16"/>
      <c r="O286" s="16"/>
      <c r="P286" s="16"/>
      <c r="Q286" s="16"/>
    </row>
    <row r="287" spans="9:17" x14ac:dyDescent="0.25">
      <c r="I287" s="16"/>
      <c r="J287" s="16"/>
      <c r="K287" s="16"/>
      <c r="L287" s="16"/>
      <c r="M287" s="16"/>
      <c r="N287" s="16"/>
      <c r="O287" s="16"/>
      <c r="P287" s="16"/>
      <c r="Q287" s="16"/>
    </row>
    <row r="288" spans="9:17" x14ac:dyDescent="0.25">
      <c r="I288" s="16"/>
      <c r="J288" s="16"/>
      <c r="K288" s="16"/>
      <c r="L288" s="16"/>
      <c r="M288" s="16"/>
      <c r="N288" s="16"/>
      <c r="O288" s="16"/>
      <c r="P288" s="16"/>
      <c r="Q288" s="16"/>
    </row>
    <row r="289" spans="9:17" x14ac:dyDescent="0.25">
      <c r="I289" s="16"/>
      <c r="J289" s="16"/>
      <c r="K289" s="17"/>
      <c r="L289" s="16"/>
      <c r="M289" s="16"/>
      <c r="N289" s="16"/>
      <c r="O289" s="16"/>
      <c r="P289" s="16"/>
      <c r="Q289" s="16"/>
    </row>
  </sheetData>
  <autoFilter ref="A11:N259" xr:uid="{00000000-0009-0000-0000-000006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</autoFilter>
  <mergeCells count="13">
    <mergeCell ref="M11:N11"/>
    <mergeCell ref="A10:E10"/>
    <mergeCell ref="A11:A12"/>
    <mergeCell ref="B11:B12"/>
    <mergeCell ref="C11:D11"/>
    <mergeCell ref="G11:I11"/>
    <mergeCell ref="J11:L11"/>
    <mergeCell ref="A9:N9"/>
    <mergeCell ref="A2:N2"/>
    <mergeCell ref="A3:N3"/>
    <mergeCell ref="A4:N4"/>
    <mergeCell ref="A7:N7"/>
    <mergeCell ref="A8:N8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79"/>
  <sheetViews>
    <sheetView tabSelected="1" topLeftCell="A106" zoomScale="98" zoomScaleNormal="98" workbookViewId="0">
      <selection activeCell="J122" sqref="J122"/>
    </sheetView>
  </sheetViews>
  <sheetFormatPr defaultColWidth="9.109375" defaultRowHeight="13.2" x14ac:dyDescent="0.25"/>
  <cols>
    <col min="1" max="1" width="5.109375" style="84" customWidth="1"/>
    <col min="2" max="2" width="26.109375" style="84" customWidth="1"/>
    <col min="3" max="3" width="8" style="84" customWidth="1"/>
    <col min="4" max="4" width="11.88671875" style="84" customWidth="1"/>
    <col min="5" max="5" width="11.5546875" style="84" hidden="1" customWidth="1"/>
    <col min="6" max="6" width="9.33203125" style="84" hidden="1" customWidth="1"/>
    <col min="7" max="7" width="8" style="84" customWidth="1"/>
    <col min="8" max="8" width="12.33203125" style="84" customWidth="1"/>
    <col min="9" max="9" width="8.6640625" style="84" hidden="1" customWidth="1"/>
    <col min="10" max="10" width="8" style="84" customWidth="1"/>
    <col min="11" max="11" width="12.33203125" style="84" customWidth="1"/>
    <col min="12" max="12" width="8.5546875" style="84" hidden="1" customWidth="1"/>
    <col min="13" max="13" width="8" style="84" customWidth="1"/>
    <col min="14" max="14" width="15" style="84" customWidth="1"/>
    <col min="15" max="15" width="9.109375" style="84"/>
    <col min="16" max="16" width="13.6640625" style="84" bestFit="1" customWidth="1"/>
    <col min="17" max="17" width="23.88671875" style="84" bestFit="1" customWidth="1"/>
    <col min="18" max="16384" width="9.109375" style="84"/>
  </cols>
  <sheetData>
    <row r="2" spans="1:19" ht="27.6" x14ac:dyDescent="0.3">
      <c r="A2" s="98" t="s">
        <v>216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10"/>
    </row>
    <row r="3" spans="1:19" ht="13.8" x14ac:dyDescent="0.25">
      <c r="A3" s="96" t="s">
        <v>217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x14ac:dyDescent="0.25">
      <c r="A4" s="97" t="s">
        <v>218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9" x14ac:dyDescent="0.25">
      <c r="A5" s="82"/>
    </row>
    <row r="6" spans="1:19" ht="4.5" customHeight="1" x14ac:dyDescent="0.25">
      <c r="A6" s="82"/>
    </row>
    <row r="7" spans="1:19" x14ac:dyDescent="0.25">
      <c r="A7" s="97" t="s">
        <v>211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</row>
    <row r="8" spans="1:19" ht="14.4" x14ac:dyDescent="0.3">
      <c r="A8" s="104" t="s">
        <v>212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7"/>
      <c r="P8" s="7"/>
      <c r="Q8" s="7"/>
      <c r="R8" s="7"/>
      <c r="S8" s="7"/>
    </row>
    <row r="9" spans="1:19" ht="15" customHeight="1" x14ac:dyDescent="0.3">
      <c r="A9" s="105" t="s">
        <v>247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7"/>
      <c r="P9" s="7"/>
      <c r="Q9" s="7"/>
      <c r="R9" s="7"/>
      <c r="S9" s="7"/>
    </row>
    <row r="10" spans="1:19" ht="5.25" customHeight="1" x14ac:dyDescent="0.25">
      <c r="A10" s="97"/>
      <c r="B10" s="103"/>
      <c r="C10" s="103"/>
      <c r="D10" s="103"/>
      <c r="E10" s="103"/>
    </row>
    <row r="11" spans="1:19" ht="17.25" customHeight="1" x14ac:dyDescent="0.25">
      <c r="A11" s="101" t="s">
        <v>219</v>
      </c>
      <c r="B11" s="101" t="s">
        <v>220</v>
      </c>
      <c r="C11" s="99" t="s">
        <v>221</v>
      </c>
      <c r="D11" s="100"/>
      <c r="E11" s="25"/>
      <c r="F11" s="83"/>
      <c r="G11" s="99" t="s">
        <v>226</v>
      </c>
      <c r="H11" s="106"/>
      <c r="I11" s="100"/>
      <c r="J11" s="99" t="s">
        <v>227</v>
      </c>
      <c r="K11" s="106"/>
      <c r="L11" s="100"/>
      <c r="M11" s="99" t="s">
        <v>228</v>
      </c>
      <c r="N11" s="100"/>
    </row>
    <row r="12" spans="1:19" ht="30.75" customHeight="1" x14ac:dyDescent="0.25">
      <c r="A12" s="102"/>
      <c r="B12" s="102"/>
      <c r="C12" s="42" t="s">
        <v>222</v>
      </c>
      <c r="D12" s="43" t="s">
        <v>223</v>
      </c>
      <c r="E12" s="43" t="s">
        <v>224</v>
      </c>
      <c r="F12" s="43"/>
      <c r="G12" s="42" t="s">
        <v>222</v>
      </c>
      <c r="H12" s="43" t="s">
        <v>223</v>
      </c>
      <c r="I12" s="43" t="s">
        <v>224</v>
      </c>
      <c r="J12" s="44" t="s">
        <v>222</v>
      </c>
      <c r="K12" s="43" t="s">
        <v>223</v>
      </c>
      <c r="L12" s="43" t="s">
        <v>224</v>
      </c>
      <c r="M12" s="44" t="s">
        <v>222</v>
      </c>
      <c r="N12" s="43" t="s">
        <v>223</v>
      </c>
    </row>
    <row r="13" spans="1:19" ht="15" customHeight="1" x14ac:dyDescent="0.25">
      <c r="A13" s="28">
        <v>1</v>
      </c>
      <c r="B13" s="29" t="s">
        <v>2</v>
      </c>
      <c r="C13" s="30">
        <f>'MEI 2024'!M13</f>
        <v>0</v>
      </c>
      <c r="D13" s="45">
        <f>'MARET 2024'!N13</f>
        <v>55000</v>
      </c>
      <c r="E13" s="31">
        <f>IF(C13&gt;0,D13/C13,0)</f>
        <v>0</v>
      </c>
      <c r="F13" s="31">
        <f t="shared" ref="F13:F14" si="0">IF(C13&gt;0,E13,I13)</f>
        <v>0</v>
      </c>
      <c r="G13" s="32"/>
      <c r="H13" s="27"/>
      <c r="I13" s="32">
        <f>IF(G13&gt;0,H13/G13,0)</f>
        <v>0</v>
      </c>
      <c r="J13" s="33">
        <f>C13+G13-M13</f>
        <v>-5</v>
      </c>
      <c r="K13" s="27">
        <f>J13*L13</f>
        <v>0</v>
      </c>
      <c r="L13" s="35">
        <f>IF(G13&gt;0,(D13+H13)/(C13+G13),F13)</f>
        <v>0</v>
      </c>
      <c r="M13" s="32">
        <v>5</v>
      </c>
      <c r="N13" s="27">
        <f>M13*L13</f>
        <v>0</v>
      </c>
      <c r="Q13" s="9"/>
    </row>
    <row r="14" spans="1:19" ht="15" customHeight="1" x14ac:dyDescent="0.25">
      <c r="A14" s="28">
        <v>2</v>
      </c>
      <c r="B14" s="29" t="s">
        <v>3</v>
      </c>
      <c r="C14" s="30">
        <f>'MEI 2024'!M14</f>
        <v>0</v>
      </c>
      <c r="D14" s="45">
        <f>'MARET 2024'!N14</f>
        <v>0</v>
      </c>
      <c r="E14" s="31">
        <f t="shared" ref="E14:E77" si="1">IF(C14&gt;0,D14/C14,0)</f>
        <v>0</v>
      </c>
      <c r="F14" s="31">
        <f t="shared" si="0"/>
        <v>2916.6666666666665</v>
      </c>
      <c r="G14" s="36">
        <v>48</v>
      </c>
      <c r="H14" s="27">
        <v>140000</v>
      </c>
      <c r="I14" s="32">
        <f>IF(G14&gt;0,H14/G14,0)</f>
        <v>2916.6666666666665</v>
      </c>
      <c r="J14" s="37">
        <f>C14+G14-M14</f>
        <v>27</v>
      </c>
      <c r="K14" s="27">
        <f t="shared" ref="K14:K77" si="2">J14*L14</f>
        <v>78750</v>
      </c>
      <c r="L14" s="35">
        <f t="shared" ref="L14:L77" si="3">IF(G14&gt;0,(D14+H14)/(C14+G14),F14)</f>
        <v>2916.6666666666665</v>
      </c>
      <c r="M14" s="32">
        <v>21</v>
      </c>
      <c r="N14" s="27">
        <f t="shared" ref="N14:N77" si="4">M14*L14</f>
        <v>61250</v>
      </c>
      <c r="Q14" s="9"/>
      <c r="S14" s="9"/>
    </row>
    <row r="15" spans="1:19" ht="15" customHeight="1" x14ac:dyDescent="0.25">
      <c r="A15" s="28">
        <v>3</v>
      </c>
      <c r="B15" s="29" t="s">
        <v>4</v>
      </c>
      <c r="C15" s="30">
        <f>'MEI 2024'!M15</f>
        <v>0</v>
      </c>
      <c r="D15" s="45">
        <f>'MARET 2024'!N15</f>
        <v>0</v>
      </c>
      <c r="E15" s="31">
        <f t="shared" si="1"/>
        <v>0</v>
      </c>
      <c r="F15" s="31">
        <f>IF(C15&gt;0,E15,I15)</f>
        <v>0</v>
      </c>
      <c r="G15" s="32"/>
      <c r="H15" s="27" t="s">
        <v>243</v>
      </c>
      <c r="I15" s="32">
        <f t="shared" ref="I15:I78" si="5">IF(G15&gt;0,H15/G15,0)</f>
        <v>0</v>
      </c>
      <c r="J15" s="33">
        <f>C15+G15-M15</f>
        <v>0</v>
      </c>
      <c r="K15" s="27">
        <f t="shared" si="2"/>
        <v>0</v>
      </c>
      <c r="L15" s="35">
        <f t="shared" si="3"/>
        <v>0</v>
      </c>
      <c r="M15" s="32">
        <v>0</v>
      </c>
      <c r="N15" s="27">
        <f t="shared" si="4"/>
        <v>0</v>
      </c>
      <c r="Q15" s="9"/>
    </row>
    <row r="16" spans="1:19" ht="15" customHeight="1" x14ac:dyDescent="0.25">
      <c r="A16" s="28">
        <v>4</v>
      </c>
      <c r="B16" s="29" t="s">
        <v>5</v>
      </c>
      <c r="C16" s="30">
        <f>'MEI 2024'!M16</f>
        <v>0</v>
      </c>
      <c r="D16" s="45">
        <f>'MARET 2024'!N16</f>
        <v>253333.52941176473</v>
      </c>
      <c r="E16" s="31">
        <f t="shared" si="1"/>
        <v>0</v>
      </c>
      <c r="F16" s="31">
        <f t="shared" ref="F16:F79" si="6">IF(C16&gt;0,E16,I16)</f>
        <v>0</v>
      </c>
      <c r="G16" s="32"/>
      <c r="H16" s="27"/>
      <c r="I16" s="32">
        <f>IF(G16&gt;0,H16/G16,0)</f>
        <v>0</v>
      </c>
      <c r="J16" s="33">
        <f t="shared" ref="J16:J79" si="7">C16+G16-M16</f>
        <v>-7</v>
      </c>
      <c r="K16" s="27">
        <f>J16*L16</f>
        <v>0</v>
      </c>
      <c r="L16" s="35">
        <f t="shared" si="3"/>
        <v>0</v>
      </c>
      <c r="M16" s="32">
        <v>7</v>
      </c>
      <c r="N16" s="27">
        <f>M16*L16</f>
        <v>0</v>
      </c>
      <c r="P16" s="9"/>
      <c r="Q16" s="9"/>
    </row>
    <row r="17" spans="1:17" ht="15" customHeight="1" x14ac:dyDescent="0.25">
      <c r="A17" s="28">
        <v>5</v>
      </c>
      <c r="B17" s="29" t="s">
        <v>6</v>
      </c>
      <c r="C17" s="30">
        <f>'MEI 2024'!M17</f>
        <v>0</v>
      </c>
      <c r="D17" s="45">
        <f>'MARET 2024'!N17</f>
        <v>30000</v>
      </c>
      <c r="E17" s="31">
        <f t="shared" si="1"/>
        <v>0</v>
      </c>
      <c r="F17" s="31">
        <f t="shared" si="6"/>
        <v>9500</v>
      </c>
      <c r="G17" s="32">
        <v>12</v>
      </c>
      <c r="H17" s="27">
        <v>114000</v>
      </c>
      <c r="I17" s="32">
        <f t="shared" si="5"/>
        <v>9500</v>
      </c>
      <c r="J17" s="33">
        <f t="shared" si="7"/>
        <v>10</v>
      </c>
      <c r="K17" s="27">
        <f t="shared" si="2"/>
        <v>120000</v>
      </c>
      <c r="L17" s="35">
        <f t="shared" si="3"/>
        <v>12000</v>
      </c>
      <c r="M17" s="32">
        <v>2</v>
      </c>
      <c r="N17" s="27">
        <f t="shared" si="4"/>
        <v>24000</v>
      </c>
      <c r="P17" s="12"/>
      <c r="Q17" s="9"/>
    </row>
    <row r="18" spans="1:17" ht="15" customHeight="1" x14ac:dyDescent="0.25">
      <c r="A18" s="28">
        <v>6</v>
      </c>
      <c r="B18" s="29" t="s">
        <v>7</v>
      </c>
      <c r="C18" s="30">
        <f>'MEI 2024'!M18</f>
        <v>0</v>
      </c>
      <c r="D18" s="45">
        <f>'MARET 2024'!N18</f>
        <v>433639.41573033703</v>
      </c>
      <c r="E18" s="31">
        <f t="shared" si="1"/>
        <v>0</v>
      </c>
      <c r="F18" s="31">
        <f t="shared" si="6"/>
        <v>0</v>
      </c>
      <c r="G18" s="32"/>
      <c r="H18" s="27"/>
      <c r="I18" s="32">
        <f t="shared" si="5"/>
        <v>0</v>
      </c>
      <c r="J18" s="33">
        <f t="shared" si="7"/>
        <v>-78</v>
      </c>
      <c r="K18" s="27">
        <f t="shared" si="2"/>
        <v>0</v>
      </c>
      <c r="L18" s="35">
        <f t="shared" si="3"/>
        <v>0</v>
      </c>
      <c r="M18" s="32">
        <v>78</v>
      </c>
      <c r="N18" s="27">
        <f t="shared" si="4"/>
        <v>0</v>
      </c>
      <c r="Q18" s="81"/>
    </row>
    <row r="19" spans="1:17" ht="15" customHeight="1" x14ac:dyDescent="0.25">
      <c r="A19" s="28">
        <v>7</v>
      </c>
      <c r="B19" s="29" t="s">
        <v>8</v>
      </c>
      <c r="C19" s="30">
        <f>'MEI 2024'!M19</f>
        <v>0</v>
      </c>
      <c r="D19" s="45">
        <f>'MARET 2024'!N19</f>
        <v>6027.7777777777774</v>
      </c>
      <c r="E19" s="31">
        <f t="shared" si="1"/>
        <v>0</v>
      </c>
      <c r="F19" s="31">
        <f t="shared" si="6"/>
        <v>0</v>
      </c>
      <c r="G19" s="32"/>
      <c r="H19" s="27"/>
      <c r="I19" s="32">
        <f t="shared" si="5"/>
        <v>0</v>
      </c>
      <c r="J19" s="33">
        <f t="shared" si="7"/>
        <v>0</v>
      </c>
      <c r="K19" s="27">
        <f t="shared" si="2"/>
        <v>0</v>
      </c>
      <c r="L19" s="35">
        <f t="shared" si="3"/>
        <v>0</v>
      </c>
      <c r="M19" s="32">
        <v>0</v>
      </c>
      <c r="N19" s="27">
        <f t="shared" si="4"/>
        <v>0</v>
      </c>
      <c r="P19" s="9"/>
      <c r="Q19" s="9"/>
    </row>
    <row r="20" spans="1:17" ht="15" customHeight="1" x14ac:dyDescent="0.25">
      <c r="A20" s="28">
        <v>8</v>
      </c>
      <c r="B20" s="29" t="s">
        <v>9</v>
      </c>
      <c r="C20" s="30">
        <f>'MEI 2024'!M20</f>
        <v>0</v>
      </c>
      <c r="D20" s="45">
        <f>'MARET 2024'!N20</f>
        <v>80666.698550724628</v>
      </c>
      <c r="E20" s="31">
        <f t="shared" si="1"/>
        <v>0</v>
      </c>
      <c r="F20" s="31">
        <f t="shared" si="6"/>
        <v>1833.3333333333333</v>
      </c>
      <c r="G20" s="32">
        <v>24</v>
      </c>
      <c r="H20" s="27">
        <v>44000</v>
      </c>
      <c r="I20" s="32">
        <f t="shared" si="5"/>
        <v>1833.3333333333333</v>
      </c>
      <c r="J20" s="33">
        <f t="shared" si="7"/>
        <v>18</v>
      </c>
      <c r="K20" s="27">
        <f t="shared" si="2"/>
        <v>93500.023913043464</v>
      </c>
      <c r="L20" s="35">
        <f t="shared" si="3"/>
        <v>5194.4457729468595</v>
      </c>
      <c r="M20" s="32">
        <v>6</v>
      </c>
      <c r="N20" s="27">
        <f t="shared" si="4"/>
        <v>31166.674637681157</v>
      </c>
      <c r="P20" s="9"/>
      <c r="Q20" s="9"/>
    </row>
    <row r="21" spans="1:17" ht="15" customHeight="1" x14ac:dyDescent="0.25">
      <c r="A21" s="28">
        <v>9</v>
      </c>
      <c r="B21" s="29" t="s">
        <v>10</v>
      </c>
      <c r="C21" s="30">
        <f>'MEI 2024'!M21</f>
        <v>0</v>
      </c>
      <c r="D21" s="45">
        <f>'MARET 2024'!N21</f>
        <v>5047.0555555555557</v>
      </c>
      <c r="E21" s="31">
        <f t="shared" si="1"/>
        <v>0</v>
      </c>
      <c r="F21" s="31">
        <f t="shared" si="6"/>
        <v>0</v>
      </c>
      <c r="G21" s="32"/>
      <c r="H21" s="27"/>
      <c r="I21" s="32">
        <f t="shared" si="5"/>
        <v>0</v>
      </c>
      <c r="J21" s="33">
        <f t="shared" si="7"/>
        <v>0</v>
      </c>
      <c r="K21" s="27">
        <f t="shared" si="2"/>
        <v>0</v>
      </c>
      <c r="L21" s="35">
        <f t="shared" si="3"/>
        <v>0</v>
      </c>
      <c r="M21" s="32">
        <v>0</v>
      </c>
      <c r="N21" s="27">
        <f t="shared" si="4"/>
        <v>0</v>
      </c>
      <c r="Q21" s="9"/>
    </row>
    <row r="22" spans="1:17" ht="15" customHeight="1" x14ac:dyDescent="0.25">
      <c r="A22" s="28">
        <v>10</v>
      </c>
      <c r="B22" s="29" t="s">
        <v>11</v>
      </c>
      <c r="C22" s="30">
        <f>'MEI 2024'!M22</f>
        <v>0</v>
      </c>
      <c r="D22" s="45">
        <f>'MARET 2024'!N22</f>
        <v>6500</v>
      </c>
      <c r="E22" s="31">
        <f t="shared" si="1"/>
        <v>0</v>
      </c>
      <c r="F22" s="31">
        <f t="shared" si="6"/>
        <v>0</v>
      </c>
      <c r="G22" s="32"/>
      <c r="H22" s="27"/>
      <c r="I22" s="32">
        <f t="shared" si="5"/>
        <v>0</v>
      </c>
      <c r="J22" s="33">
        <f t="shared" si="7"/>
        <v>0</v>
      </c>
      <c r="K22" s="27">
        <f t="shared" si="2"/>
        <v>0</v>
      </c>
      <c r="L22" s="35">
        <f t="shared" si="3"/>
        <v>0</v>
      </c>
      <c r="M22" s="32">
        <v>0</v>
      </c>
      <c r="N22" s="27">
        <f t="shared" si="4"/>
        <v>0</v>
      </c>
      <c r="Q22" s="9"/>
    </row>
    <row r="23" spans="1:17" ht="15" customHeight="1" x14ac:dyDescent="0.25">
      <c r="A23" s="28">
        <v>11</v>
      </c>
      <c r="B23" s="29" t="s">
        <v>12</v>
      </c>
      <c r="C23" s="30">
        <f>'MEI 2024'!M23</f>
        <v>0</v>
      </c>
      <c r="D23" s="45">
        <f>'MARET 2024'!N23</f>
        <v>54000</v>
      </c>
      <c r="E23" s="31">
        <f t="shared" si="1"/>
        <v>0</v>
      </c>
      <c r="F23" s="31">
        <f t="shared" si="6"/>
        <v>0</v>
      </c>
      <c r="G23" s="32"/>
      <c r="H23" s="27"/>
      <c r="I23" s="32">
        <f t="shared" si="5"/>
        <v>0</v>
      </c>
      <c r="J23" s="33">
        <f t="shared" si="7"/>
        <v>-3</v>
      </c>
      <c r="K23" s="27">
        <f t="shared" si="2"/>
        <v>0</v>
      </c>
      <c r="L23" s="35">
        <f t="shared" si="3"/>
        <v>0</v>
      </c>
      <c r="M23" s="32">
        <v>3</v>
      </c>
      <c r="N23" s="27">
        <f t="shared" si="4"/>
        <v>0</v>
      </c>
      <c r="Q23" s="9"/>
    </row>
    <row r="24" spans="1:17" ht="15" customHeight="1" x14ac:dyDescent="0.25">
      <c r="A24" s="28">
        <v>12</v>
      </c>
      <c r="B24" s="29" t="s">
        <v>13</v>
      </c>
      <c r="C24" s="30">
        <f>'MEI 2024'!M24</f>
        <v>0</v>
      </c>
      <c r="D24" s="45">
        <f>'MARET 2024'!N24</f>
        <v>0</v>
      </c>
      <c r="E24" s="31">
        <f t="shared" si="1"/>
        <v>0</v>
      </c>
      <c r="F24" s="31">
        <f t="shared" si="6"/>
        <v>0</v>
      </c>
      <c r="G24" s="32"/>
      <c r="H24" s="27"/>
      <c r="I24" s="32">
        <f t="shared" si="5"/>
        <v>0</v>
      </c>
      <c r="J24" s="33">
        <f t="shared" si="7"/>
        <v>0</v>
      </c>
      <c r="K24" s="27">
        <f t="shared" si="2"/>
        <v>0</v>
      </c>
      <c r="L24" s="35">
        <f t="shared" si="3"/>
        <v>0</v>
      </c>
      <c r="M24" s="32">
        <v>0</v>
      </c>
      <c r="N24" s="27">
        <f t="shared" si="4"/>
        <v>0</v>
      </c>
      <c r="Q24" s="9"/>
    </row>
    <row r="25" spans="1:17" ht="15" customHeight="1" x14ac:dyDescent="0.25">
      <c r="A25" s="28">
        <v>13</v>
      </c>
      <c r="B25" s="29" t="s">
        <v>14</v>
      </c>
      <c r="C25" s="30">
        <f>'MEI 2024'!M25</f>
        <v>0</v>
      </c>
      <c r="D25" s="45">
        <f>'MARET 2024'!N25</f>
        <v>72000</v>
      </c>
      <c r="E25" s="31">
        <f t="shared" si="1"/>
        <v>0</v>
      </c>
      <c r="F25" s="31">
        <f t="shared" si="6"/>
        <v>0</v>
      </c>
      <c r="G25" s="32"/>
      <c r="H25" s="27"/>
      <c r="I25" s="32">
        <f t="shared" si="5"/>
        <v>0</v>
      </c>
      <c r="J25" s="33">
        <f t="shared" si="7"/>
        <v>-4</v>
      </c>
      <c r="K25" s="27">
        <f t="shared" si="2"/>
        <v>0</v>
      </c>
      <c r="L25" s="35">
        <f t="shared" si="3"/>
        <v>0</v>
      </c>
      <c r="M25" s="32">
        <v>4</v>
      </c>
      <c r="N25" s="27">
        <f t="shared" si="4"/>
        <v>0</v>
      </c>
      <c r="P25" s="9"/>
      <c r="Q25" s="9"/>
    </row>
    <row r="26" spans="1:17" ht="15" customHeight="1" x14ac:dyDescent="0.25">
      <c r="A26" s="28">
        <v>14</v>
      </c>
      <c r="B26" s="29" t="s">
        <v>15</v>
      </c>
      <c r="C26" s="30">
        <f>'MEI 2024'!M26</f>
        <v>0</v>
      </c>
      <c r="D26" s="45">
        <f>'MARET 2024'!N26</f>
        <v>72000</v>
      </c>
      <c r="E26" s="31">
        <f t="shared" si="1"/>
        <v>0</v>
      </c>
      <c r="F26" s="31">
        <f t="shared" si="6"/>
        <v>0</v>
      </c>
      <c r="G26" s="32"/>
      <c r="H26" s="27"/>
      <c r="I26" s="32">
        <f t="shared" si="5"/>
        <v>0</v>
      </c>
      <c r="J26" s="33">
        <f t="shared" si="7"/>
        <v>-4</v>
      </c>
      <c r="K26" s="27">
        <f t="shared" si="2"/>
        <v>0</v>
      </c>
      <c r="L26" s="35">
        <f t="shared" si="3"/>
        <v>0</v>
      </c>
      <c r="M26" s="32">
        <v>4</v>
      </c>
      <c r="N26" s="27">
        <f t="shared" si="4"/>
        <v>0</v>
      </c>
      <c r="Q26" s="9"/>
    </row>
    <row r="27" spans="1:17" ht="15" customHeight="1" x14ac:dyDescent="0.25">
      <c r="A27" s="28">
        <v>15</v>
      </c>
      <c r="B27" s="29" t="s">
        <v>16</v>
      </c>
      <c r="C27" s="30">
        <f>'MEI 2024'!M27</f>
        <v>0</v>
      </c>
      <c r="D27" s="45">
        <f>'MARET 2024'!N27</f>
        <v>72000</v>
      </c>
      <c r="E27" s="31">
        <f t="shared" si="1"/>
        <v>0</v>
      </c>
      <c r="F27" s="31">
        <f t="shared" si="6"/>
        <v>0</v>
      </c>
      <c r="G27" s="32"/>
      <c r="H27" s="27"/>
      <c r="I27" s="32">
        <f t="shared" si="5"/>
        <v>0</v>
      </c>
      <c r="J27" s="33">
        <f t="shared" si="7"/>
        <v>-4</v>
      </c>
      <c r="K27" s="27">
        <f t="shared" si="2"/>
        <v>0</v>
      </c>
      <c r="L27" s="35">
        <f t="shared" si="3"/>
        <v>0</v>
      </c>
      <c r="M27" s="32">
        <v>4</v>
      </c>
      <c r="N27" s="27">
        <f t="shared" si="4"/>
        <v>0</v>
      </c>
      <c r="Q27" s="9"/>
    </row>
    <row r="28" spans="1:17" ht="15" customHeight="1" x14ac:dyDescent="0.25">
      <c r="A28" s="28">
        <v>16</v>
      </c>
      <c r="B28" s="29" t="s">
        <v>17</v>
      </c>
      <c r="C28" s="30">
        <f>'MEI 2024'!M28</f>
        <v>0</v>
      </c>
      <c r="D28" s="45">
        <f>'MARET 2024'!N28</f>
        <v>38214.25</v>
      </c>
      <c r="E28" s="31">
        <f t="shared" si="1"/>
        <v>0</v>
      </c>
      <c r="F28" s="31">
        <f t="shared" si="6"/>
        <v>0</v>
      </c>
      <c r="G28" s="32"/>
      <c r="H28" s="27"/>
      <c r="I28" s="32">
        <f t="shared" si="5"/>
        <v>0</v>
      </c>
      <c r="J28" s="33">
        <f t="shared" si="7"/>
        <v>0</v>
      </c>
      <c r="K28" s="27">
        <f t="shared" si="2"/>
        <v>0</v>
      </c>
      <c r="L28" s="35">
        <f t="shared" si="3"/>
        <v>0</v>
      </c>
      <c r="M28" s="32">
        <v>0</v>
      </c>
      <c r="N28" s="27">
        <f t="shared" si="4"/>
        <v>0</v>
      </c>
      <c r="Q28" s="9"/>
    </row>
    <row r="29" spans="1:17" ht="15" customHeight="1" x14ac:dyDescent="0.25">
      <c r="A29" s="28">
        <v>17</v>
      </c>
      <c r="B29" s="29" t="s">
        <v>18</v>
      </c>
      <c r="C29" s="30">
        <f>'MEI 2024'!M29</f>
        <v>0</v>
      </c>
      <c r="D29" s="45">
        <f>'MARET 2024'!N29</f>
        <v>210779.31034482759</v>
      </c>
      <c r="E29" s="31">
        <f t="shared" si="1"/>
        <v>0</v>
      </c>
      <c r="F29" s="31">
        <f t="shared" si="6"/>
        <v>0</v>
      </c>
      <c r="G29" s="32"/>
      <c r="H29" s="27"/>
      <c r="I29" s="32">
        <f t="shared" si="5"/>
        <v>0</v>
      </c>
      <c r="J29" s="33">
        <f t="shared" si="7"/>
        <v>-22</v>
      </c>
      <c r="K29" s="27">
        <f t="shared" si="2"/>
        <v>0</v>
      </c>
      <c r="L29" s="35">
        <f t="shared" si="3"/>
        <v>0</v>
      </c>
      <c r="M29" s="32">
        <v>22</v>
      </c>
      <c r="N29" s="27">
        <f t="shared" si="4"/>
        <v>0</v>
      </c>
      <c r="Q29" s="9"/>
    </row>
    <row r="30" spans="1:17" ht="15" customHeight="1" x14ac:dyDescent="0.25">
      <c r="A30" s="28">
        <v>18</v>
      </c>
      <c r="B30" s="29" t="s">
        <v>19</v>
      </c>
      <c r="C30" s="30">
        <f>'MEI 2024'!M30</f>
        <v>0</v>
      </c>
      <c r="D30" s="45">
        <f>'MARET 2024'!N30</f>
        <v>90375.42857142858</v>
      </c>
      <c r="E30" s="31">
        <f t="shared" si="1"/>
        <v>0</v>
      </c>
      <c r="F30" s="31">
        <f t="shared" si="6"/>
        <v>0</v>
      </c>
      <c r="G30" s="32"/>
      <c r="H30" s="27"/>
      <c r="I30" s="32">
        <f t="shared" si="5"/>
        <v>0</v>
      </c>
      <c r="J30" s="33">
        <f t="shared" si="7"/>
        <v>-24</v>
      </c>
      <c r="K30" s="27">
        <f t="shared" si="2"/>
        <v>0</v>
      </c>
      <c r="L30" s="35">
        <f t="shared" si="3"/>
        <v>0</v>
      </c>
      <c r="M30" s="32">
        <v>24</v>
      </c>
      <c r="N30" s="27">
        <f t="shared" si="4"/>
        <v>0</v>
      </c>
      <c r="Q30" s="9"/>
    </row>
    <row r="31" spans="1:17" ht="15" customHeight="1" x14ac:dyDescent="0.25">
      <c r="A31" s="28">
        <v>19</v>
      </c>
      <c r="B31" s="29" t="s">
        <v>20</v>
      </c>
      <c r="C31" s="30">
        <f>'MEI 2024'!M31</f>
        <v>0</v>
      </c>
      <c r="D31" s="45">
        <f>'MARET 2024'!N31</f>
        <v>0</v>
      </c>
      <c r="E31" s="31">
        <f t="shared" si="1"/>
        <v>0</v>
      </c>
      <c r="F31" s="31">
        <f t="shared" si="6"/>
        <v>0</v>
      </c>
      <c r="G31" s="32"/>
      <c r="H31" s="27"/>
      <c r="I31" s="32">
        <f t="shared" si="5"/>
        <v>0</v>
      </c>
      <c r="J31" s="33">
        <f t="shared" si="7"/>
        <v>0</v>
      </c>
      <c r="K31" s="27">
        <f t="shared" si="2"/>
        <v>0</v>
      </c>
      <c r="L31" s="35">
        <f t="shared" si="3"/>
        <v>0</v>
      </c>
      <c r="M31" s="32">
        <v>0</v>
      </c>
      <c r="N31" s="27">
        <f t="shared" si="4"/>
        <v>0</v>
      </c>
      <c r="Q31" s="9"/>
    </row>
    <row r="32" spans="1:17" ht="15" customHeight="1" x14ac:dyDescent="0.25">
      <c r="A32" s="28">
        <v>20</v>
      </c>
      <c r="B32" s="29" t="s">
        <v>21</v>
      </c>
      <c r="C32" s="30">
        <f>'MEI 2024'!M32</f>
        <v>0</v>
      </c>
      <c r="D32" s="45">
        <f>'MARET 2024'!N32</f>
        <v>1683.25</v>
      </c>
      <c r="E32" s="31">
        <f t="shared" si="1"/>
        <v>0</v>
      </c>
      <c r="F32" s="31">
        <f t="shared" si="6"/>
        <v>0</v>
      </c>
      <c r="G32" s="32"/>
      <c r="H32" s="27"/>
      <c r="I32" s="32">
        <f t="shared" si="5"/>
        <v>0</v>
      </c>
      <c r="J32" s="33">
        <f t="shared" si="7"/>
        <v>0</v>
      </c>
      <c r="K32" s="27">
        <f t="shared" si="2"/>
        <v>0</v>
      </c>
      <c r="L32" s="35">
        <f t="shared" si="3"/>
        <v>0</v>
      </c>
      <c r="M32" s="32">
        <v>0</v>
      </c>
      <c r="N32" s="27">
        <f t="shared" si="4"/>
        <v>0</v>
      </c>
      <c r="Q32" s="9"/>
    </row>
    <row r="33" spans="1:17" ht="15" customHeight="1" x14ac:dyDescent="0.25">
      <c r="A33" s="28">
        <v>21</v>
      </c>
      <c r="B33" s="29" t="s">
        <v>22</v>
      </c>
      <c r="C33" s="30">
        <f>'MEI 2024'!M33</f>
        <v>0</v>
      </c>
      <c r="D33" s="45">
        <f>'MARET 2024'!N33</f>
        <v>36000</v>
      </c>
      <c r="E33" s="31">
        <f t="shared" si="1"/>
        <v>0</v>
      </c>
      <c r="F33" s="31">
        <f t="shared" si="6"/>
        <v>11000</v>
      </c>
      <c r="G33" s="32">
        <v>1</v>
      </c>
      <c r="H33" s="27">
        <v>11000</v>
      </c>
      <c r="I33" s="32">
        <f t="shared" si="5"/>
        <v>11000</v>
      </c>
      <c r="J33" s="33">
        <f t="shared" si="7"/>
        <v>-2</v>
      </c>
      <c r="K33" s="27">
        <f t="shared" si="2"/>
        <v>-94000</v>
      </c>
      <c r="L33" s="35">
        <f t="shared" si="3"/>
        <v>47000</v>
      </c>
      <c r="M33" s="32">
        <v>3</v>
      </c>
      <c r="N33" s="27">
        <f t="shared" si="4"/>
        <v>141000</v>
      </c>
      <c r="Q33" s="9"/>
    </row>
    <row r="34" spans="1:17" ht="15" customHeight="1" x14ac:dyDescent="0.25">
      <c r="A34" s="28">
        <v>22</v>
      </c>
      <c r="B34" s="29" t="s">
        <v>23</v>
      </c>
      <c r="C34" s="30">
        <f>'MEI 2024'!M34</f>
        <v>0</v>
      </c>
      <c r="D34" s="45">
        <f>'MARET 2024'!N34</f>
        <v>0</v>
      </c>
      <c r="E34" s="31">
        <f t="shared" si="1"/>
        <v>0</v>
      </c>
      <c r="F34" s="31">
        <f t="shared" si="6"/>
        <v>0</v>
      </c>
      <c r="G34" s="32"/>
      <c r="H34" s="27"/>
      <c r="I34" s="32">
        <f t="shared" si="5"/>
        <v>0</v>
      </c>
      <c r="J34" s="33">
        <f t="shared" si="7"/>
        <v>0</v>
      </c>
      <c r="K34" s="27">
        <f t="shared" si="2"/>
        <v>0</v>
      </c>
      <c r="L34" s="35">
        <f t="shared" si="3"/>
        <v>0</v>
      </c>
      <c r="M34" s="32">
        <v>0</v>
      </c>
      <c r="N34" s="27">
        <f t="shared" si="4"/>
        <v>0</v>
      </c>
      <c r="Q34" s="9"/>
    </row>
    <row r="35" spans="1:17" ht="15" customHeight="1" x14ac:dyDescent="0.25">
      <c r="A35" s="28">
        <v>23</v>
      </c>
      <c r="B35" s="29" t="s">
        <v>24</v>
      </c>
      <c r="C35" s="30">
        <f>'MEI 2024'!M35</f>
        <v>0</v>
      </c>
      <c r="D35" s="45">
        <f>'MARET 2024'!N35</f>
        <v>100000</v>
      </c>
      <c r="E35" s="31">
        <f t="shared" si="1"/>
        <v>0</v>
      </c>
      <c r="F35" s="31">
        <f t="shared" si="6"/>
        <v>0</v>
      </c>
      <c r="G35" s="32"/>
      <c r="H35" s="27"/>
      <c r="I35" s="32">
        <f t="shared" si="5"/>
        <v>0</v>
      </c>
      <c r="J35" s="33">
        <f t="shared" si="7"/>
        <v>-12</v>
      </c>
      <c r="K35" s="27">
        <f t="shared" si="2"/>
        <v>0</v>
      </c>
      <c r="L35" s="35">
        <f t="shared" si="3"/>
        <v>0</v>
      </c>
      <c r="M35" s="32">
        <v>12</v>
      </c>
      <c r="N35" s="27">
        <f t="shared" si="4"/>
        <v>0</v>
      </c>
      <c r="Q35" s="9"/>
    </row>
    <row r="36" spans="1:17" ht="15" customHeight="1" x14ac:dyDescent="0.25">
      <c r="A36" s="28">
        <v>24</v>
      </c>
      <c r="B36" s="29" t="s">
        <v>214</v>
      </c>
      <c r="C36" s="30">
        <f>'MEI 2024'!M36</f>
        <v>0</v>
      </c>
      <c r="D36" s="45">
        <f>'MARET 2024'!N36</f>
        <v>165000</v>
      </c>
      <c r="E36" s="31">
        <f t="shared" si="1"/>
        <v>0</v>
      </c>
      <c r="F36" s="31">
        <f t="shared" si="6"/>
        <v>0</v>
      </c>
      <c r="G36" s="32"/>
      <c r="H36" s="27"/>
      <c r="I36" s="32">
        <f t="shared" si="5"/>
        <v>0</v>
      </c>
      <c r="J36" s="33">
        <f t="shared" si="7"/>
        <v>-59</v>
      </c>
      <c r="K36" s="27">
        <f t="shared" si="2"/>
        <v>0</v>
      </c>
      <c r="L36" s="35">
        <f t="shared" si="3"/>
        <v>0</v>
      </c>
      <c r="M36" s="32">
        <v>59</v>
      </c>
      <c r="N36" s="27">
        <f t="shared" si="4"/>
        <v>0</v>
      </c>
      <c r="Q36" s="9"/>
    </row>
    <row r="37" spans="1:17" ht="15" customHeight="1" x14ac:dyDescent="0.25">
      <c r="A37" s="28">
        <v>25</v>
      </c>
      <c r="B37" s="29" t="s">
        <v>25</v>
      </c>
      <c r="C37" s="30">
        <f>'MEI 2024'!M37</f>
        <v>0</v>
      </c>
      <c r="D37" s="45">
        <f>'MARET 2024'!N37</f>
        <v>130117.5</v>
      </c>
      <c r="E37" s="31">
        <f t="shared" si="1"/>
        <v>0</v>
      </c>
      <c r="F37" s="31">
        <f t="shared" si="6"/>
        <v>0</v>
      </c>
      <c r="G37" s="32"/>
      <c r="H37" s="27"/>
      <c r="I37" s="32">
        <f t="shared" si="5"/>
        <v>0</v>
      </c>
      <c r="J37" s="33">
        <f t="shared" si="7"/>
        <v>-8</v>
      </c>
      <c r="K37" s="27">
        <f t="shared" si="2"/>
        <v>0</v>
      </c>
      <c r="L37" s="35">
        <f t="shared" si="3"/>
        <v>0</v>
      </c>
      <c r="M37" s="32">
        <v>8</v>
      </c>
      <c r="N37" s="27">
        <f t="shared" si="4"/>
        <v>0</v>
      </c>
      <c r="Q37" s="9"/>
    </row>
    <row r="38" spans="1:17" ht="15" customHeight="1" x14ac:dyDescent="0.25">
      <c r="A38" s="28">
        <v>26</v>
      </c>
      <c r="B38" s="29" t="s">
        <v>26</v>
      </c>
      <c r="C38" s="30">
        <f>'MEI 2024'!M38</f>
        <v>0</v>
      </c>
      <c r="D38" s="45">
        <f>'MARET 2024'!N38</f>
        <v>465259.25925925927</v>
      </c>
      <c r="E38" s="31">
        <f t="shared" si="1"/>
        <v>0</v>
      </c>
      <c r="F38" s="31">
        <f t="shared" si="6"/>
        <v>0</v>
      </c>
      <c r="G38" s="38"/>
      <c r="H38" s="27"/>
      <c r="I38" s="32">
        <f t="shared" si="5"/>
        <v>0</v>
      </c>
      <c r="J38" s="33">
        <f t="shared" si="7"/>
        <v>-15</v>
      </c>
      <c r="K38" s="27">
        <f t="shared" si="2"/>
        <v>0</v>
      </c>
      <c r="L38" s="35">
        <f t="shared" si="3"/>
        <v>0</v>
      </c>
      <c r="M38" s="32">
        <v>15</v>
      </c>
      <c r="N38" s="27">
        <f t="shared" si="4"/>
        <v>0</v>
      </c>
      <c r="Q38" s="9"/>
    </row>
    <row r="39" spans="1:17" ht="15" customHeight="1" x14ac:dyDescent="0.25">
      <c r="A39" s="28">
        <v>27</v>
      </c>
      <c r="B39" s="29" t="s">
        <v>27</v>
      </c>
      <c r="C39" s="30">
        <f>'MEI 2024'!M39</f>
        <v>0</v>
      </c>
      <c r="D39" s="45">
        <f>'MARET 2024'!N39</f>
        <v>121232.44444444444</v>
      </c>
      <c r="E39" s="31">
        <f t="shared" si="1"/>
        <v>0</v>
      </c>
      <c r="F39" s="31">
        <f t="shared" si="6"/>
        <v>0</v>
      </c>
      <c r="G39" s="32"/>
      <c r="H39" s="27"/>
      <c r="I39" s="32">
        <f t="shared" si="5"/>
        <v>0</v>
      </c>
      <c r="J39" s="33">
        <f t="shared" si="7"/>
        <v>-16</v>
      </c>
      <c r="K39" s="27">
        <f t="shared" si="2"/>
        <v>0</v>
      </c>
      <c r="L39" s="35">
        <f t="shared" si="3"/>
        <v>0</v>
      </c>
      <c r="M39" s="32">
        <v>16</v>
      </c>
      <c r="N39" s="27">
        <f t="shared" si="4"/>
        <v>0</v>
      </c>
      <c r="Q39" s="9"/>
    </row>
    <row r="40" spans="1:17" ht="15" customHeight="1" x14ac:dyDescent="0.25">
      <c r="A40" s="28">
        <v>28</v>
      </c>
      <c r="B40" s="29" t="s">
        <v>28</v>
      </c>
      <c r="C40" s="30">
        <f>'MEI 2024'!M40</f>
        <v>0</v>
      </c>
      <c r="D40" s="45">
        <f>'MARET 2024'!N40</f>
        <v>146666.66666666666</v>
      </c>
      <c r="E40" s="31">
        <f t="shared" si="1"/>
        <v>0</v>
      </c>
      <c r="F40" s="31">
        <f t="shared" si="6"/>
        <v>0</v>
      </c>
      <c r="G40" s="32"/>
      <c r="H40" s="27"/>
      <c r="I40" s="32">
        <f t="shared" si="5"/>
        <v>0</v>
      </c>
      <c r="J40" s="33">
        <f t="shared" si="7"/>
        <v>-28</v>
      </c>
      <c r="K40" s="27">
        <f t="shared" si="2"/>
        <v>0</v>
      </c>
      <c r="L40" s="35">
        <f t="shared" si="3"/>
        <v>0</v>
      </c>
      <c r="M40" s="32">
        <v>28</v>
      </c>
      <c r="N40" s="27">
        <f t="shared" si="4"/>
        <v>0</v>
      </c>
      <c r="Q40" s="9"/>
    </row>
    <row r="41" spans="1:17" ht="15" customHeight="1" x14ac:dyDescent="0.25">
      <c r="A41" s="28">
        <v>29</v>
      </c>
      <c r="B41" s="29" t="s">
        <v>29</v>
      </c>
      <c r="C41" s="30">
        <f>'MEI 2024'!M41</f>
        <v>0</v>
      </c>
      <c r="D41" s="45">
        <f>'MARET 2024'!N41</f>
        <v>0</v>
      </c>
      <c r="E41" s="31">
        <f t="shared" si="1"/>
        <v>0</v>
      </c>
      <c r="F41" s="31">
        <f t="shared" si="6"/>
        <v>0</v>
      </c>
      <c r="G41" s="32"/>
      <c r="H41" s="27"/>
      <c r="I41" s="32">
        <f t="shared" si="5"/>
        <v>0</v>
      </c>
      <c r="J41" s="33">
        <f t="shared" si="7"/>
        <v>0</v>
      </c>
      <c r="K41" s="27">
        <f t="shared" si="2"/>
        <v>0</v>
      </c>
      <c r="L41" s="35">
        <f t="shared" si="3"/>
        <v>0</v>
      </c>
      <c r="M41" s="32">
        <v>0</v>
      </c>
      <c r="N41" s="27">
        <f t="shared" si="4"/>
        <v>0</v>
      </c>
      <c r="Q41" s="9"/>
    </row>
    <row r="42" spans="1:17" ht="15" customHeight="1" x14ac:dyDescent="0.25">
      <c r="A42" s="28">
        <v>30</v>
      </c>
      <c r="B42" s="29" t="s">
        <v>30</v>
      </c>
      <c r="C42" s="30">
        <f>'MEI 2024'!M42</f>
        <v>0</v>
      </c>
      <c r="D42" s="45">
        <f>'MARET 2024'!N42</f>
        <v>88000</v>
      </c>
      <c r="E42" s="31">
        <f t="shared" si="1"/>
        <v>0</v>
      </c>
      <c r="F42" s="31">
        <f t="shared" si="6"/>
        <v>0</v>
      </c>
      <c r="G42" s="32"/>
      <c r="H42" s="27"/>
      <c r="I42" s="32">
        <f t="shared" si="5"/>
        <v>0</v>
      </c>
      <c r="J42" s="33">
        <f t="shared" si="7"/>
        <v>-5</v>
      </c>
      <c r="K42" s="27">
        <f t="shared" si="2"/>
        <v>0</v>
      </c>
      <c r="L42" s="35">
        <f t="shared" si="3"/>
        <v>0</v>
      </c>
      <c r="M42" s="32">
        <v>5</v>
      </c>
      <c r="N42" s="27">
        <f t="shared" si="4"/>
        <v>0</v>
      </c>
      <c r="Q42" s="9"/>
    </row>
    <row r="43" spans="1:17" ht="15" customHeight="1" x14ac:dyDescent="0.25">
      <c r="A43" s="28">
        <v>31</v>
      </c>
      <c r="B43" s="29" t="s">
        <v>31</v>
      </c>
      <c r="C43" s="30">
        <f>'MEI 2024'!M43</f>
        <v>0</v>
      </c>
      <c r="D43" s="45">
        <f>'MARET 2024'!N43</f>
        <v>34612.5</v>
      </c>
      <c r="E43" s="31">
        <f t="shared" si="1"/>
        <v>0</v>
      </c>
      <c r="F43" s="31">
        <f t="shared" si="6"/>
        <v>0</v>
      </c>
      <c r="G43" s="32"/>
      <c r="H43" s="27"/>
      <c r="I43" s="32">
        <f t="shared" si="5"/>
        <v>0</v>
      </c>
      <c r="J43" s="33">
        <f t="shared" si="7"/>
        <v>-13</v>
      </c>
      <c r="K43" s="27">
        <f t="shared" si="2"/>
        <v>0</v>
      </c>
      <c r="L43" s="35">
        <f t="shared" si="3"/>
        <v>0</v>
      </c>
      <c r="M43" s="32">
        <v>13</v>
      </c>
      <c r="N43" s="27">
        <f t="shared" si="4"/>
        <v>0</v>
      </c>
      <c r="Q43" s="9"/>
    </row>
    <row r="44" spans="1:17" ht="15" customHeight="1" x14ac:dyDescent="0.25">
      <c r="A44" s="28">
        <v>32</v>
      </c>
      <c r="B44" s="29" t="s">
        <v>32</v>
      </c>
      <c r="C44" s="30">
        <f>'MEI 2024'!M44</f>
        <v>0</v>
      </c>
      <c r="D44" s="45">
        <f>'MARET 2024'!N44</f>
        <v>389270.5652173913</v>
      </c>
      <c r="E44" s="31">
        <f t="shared" si="1"/>
        <v>0</v>
      </c>
      <c r="F44" s="31">
        <f t="shared" si="6"/>
        <v>0</v>
      </c>
      <c r="G44" s="32"/>
      <c r="H44" s="27"/>
      <c r="I44" s="32">
        <f t="shared" si="5"/>
        <v>0</v>
      </c>
      <c r="J44" s="33">
        <f t="shared" si="7"/>
        <v>-34</v>
      </c>
      <c r="K44" s="27">
        <f t="shared" si="2"/>
        <v>0</v>
      </c>
      <c r="L44" s="35">
        <f t="shared" si="3"/>
        <v>0</v>
      </c>
      <c r="M44" s="32">
        <v>34</v>
      </c>
      <c r="N44" s="27">
        <f t="shared" si="4"/>
        <v>0</v>
      </c>
      <c r="Q44" s="9"/>
    </row>
    <row r="45" spans="1:17" ht="15" customHeight="1" x14ac:dyDescent="0.25">
      <c r="A45" s="28">
        <v>33</v>
      </c>
      <c r="B45" s="29" t="s">
        <v>33</v>
      </c>
      <c r="C45" s="30">
        <f>'MEI 2024'!M45</f>
        <v>0</v>
      </c>
      <c r="D45" s="45">
        <f>'MARET 2024'!N45</f>
        <v>100000</v>
      </c>
      <c r="E45" s="31">
        <f t="shared" si="1"/>
        <v>0</v>
      </c>
      <c r="F45" s="31">
        <f t="shared" si="6"/>
        <v>0</v>
      </c>
      <c r="G45" s="32"/>
      <c r="H45" s="27"/>
      <c r="I45" s="32">
        <f t="shared" si="5"/>
        <v>0</v>
      </c>
      <c r="J45" s="33">
        <f t="shared" si="7"/>
        <v>0</v>
      </c>
      <c r="K45" s="27">
        <f t="shared" si="2"/>
        <v>0</v>
      </c>
      <c r="L45" s="35">
        <f t="shared" si="3"/>
        <v>0</v>
      </c>
      <c r="M45" s="32">
        <v>0</v>
      </c>
      <c r="N45" s="27">
        <f t="shared" si="4"/>
        <v>0</v>
      </c>
      <c r="Q45" s="9"/>
    </row>
    <row r="46" spans="1:17" ht="15" customHeight="1" x14ac:dyDescent="0.25">
      <c r="A46" s="28">
        <v>34</v>
      </c>
      <c r="B46" s="29" t="s">
        <v>33</v>
      </c>
      <c r="C46" s="30">
        <f>'MEI 2024'!M46</f>
        <v>0</v>
      </c>
      <c r="D46" s="45">
        <f>'MARET 2024'!N46</f>
        <v>0</v>
      </c>
      <c r="E46" s="31">
        <f t="shared" si="1"/>
        <v>0</v>
      </c>
      <c r="F46" s="31">
        <f t="shared" si="6"/>
        <v>0</v>
      </c>
      <c r="G46" s="32"/>
      <c r="H46" s="27"/>
      <c r="I46" s="32">
        <f t="shared" si="5"/>
        <v>0</v>
      </c>
      <c r="J46" s="33">
        <f t="shared" si="7"/>
        <v>0</v>
      </c>
      <c r="K46" s="27">
        <f t="shared" si="2"/>
        <v>0</v>
      </c>
      <c r="L46" s="35">
        <f t="shared" si="3"/>
        <v>0</v>
      </c>
      <c r="M46" s="32"/>
      <c r="N46" s="27">
        <f t="shared" si="4"/>
        <v>0</v>
      </c>
      <c r="Q46" s="9"/>
    </row>
    <row r="47" spans="1:17" ht="15" customHeight="1" x14ac:dyDescent="0.25">
      <c r="A47" s="28">
        <v>35</v>
      </c>
      <c r="B47" s="29" t="s">
        <v>34</v>
      </c>
      <c r="C47" s="30">
        <f>'MEI 2024'!M47</f>
        <v>0</v>
      </c>
      <c r="D47" s="45">
        <f>'MARET 2024'!N47</f>
        <v>165000</v>
      </c>
      <c r="E47" s="31">
        <f t="shared" si="1"/>
        <v>0</v>
      </c>
      <c r="F47" s="31">
        <f t="shared" si="6"/>
        <v>0</v>
      </c>
      <c r="G47" s="32"/>
      <c r="H47" s="27"/>
      <c r="I47" s="32">
        <f t="shared" si="5"/>
        <v>0</v>
      </c>
      <c r="J47" s="33">
        <f t="shared" si="7"/>
        <v>-3</v>
      </c>
      <c r="K47" s="27">
        <f t="shared" si="2"/>
        <v>0</v>
      </c>
      <c r="L47" s="35">
        <f t="shared" si="3"/>
        <v>0</v>
      </c>
      <c r="M47" s="32">
        <v>3</v>
      </c>
      <c r="N47" s="27">
        <f t="shared" si="4"/>
        <v>0</v>
      </c>
      <c r="Q47" s="9"/>
    </row>
    <row r="48" spans="1:17" ht="15" customHeight="1" x14ac:dyDescent="0.25">
      <c r="A48" s="28">
        <v>36</v>
      </c>
      <c r="B48" s="29" t="s">
        <v>35</v>
      </c>
      <c r="C48" s="30">
        <f>'MEI 2024'!M48</f>
        <v>0</v>
      </c>
      <c r="D48" s="45">
        <f>'MARET 2024'!N48</f>
        <v>427142.82</v>
      </c>
      <c r="E48" s="31">
        <f t="shared" si="1"/>
        <v>0</v>
      </c>
      <c r="F48" s="31">
        <f t="shared" si="6"/>
        <v>0</v>
      </c>
      <c r="G48" s="32"/>
      <c r="H48" s="27"/>
      <c r="I48" s="32">
        <f t="shared" si="5"/>
        <v>0</v>
      </c>
      <c r="J48" s="33">
        <f t="shared" si="7"/>
        <v>-24</v>
      </c>
      <c r="K48" s="27">
        <f t="shared" si="2"/>
        <v>0</v>
      </c>
      <c r="L48" s="35">
        <f t="shared" si="3"/>
        <v>0</v>
      </c>
      <c r="M48" s="32">
        <v>24</v>
      </c>
      <c r="N48" s="27">
        <f t="shared" si="4"/>
        <v>0</v>
      </c>
      <c r="Q48" s="9"/>
    </row>
    <row r="49" spans="1:17" ht="15" customHeight="1" x14ac:dyDescent="0.25">
      <c r="A49" s="28">
        <v>37</v>
      </c>
      <c r="B49" s="29" t="s">
        <v>36</v>
      </c>
      <c r="C49" s="30">
        <f>'MEI 2024'!M49</f>
        <v>0</v>
      </c>
      <c r="D49" s="45">
        <f>'MARET 2024'!N49</f>
        <v>27035.5</v>
      </c>
      <c r="E49" s="31">
        <f t="shared" si="1"/>
        <v>0</v>
      </c>
      <c r="F49" s="31">
        <f t="shared" si="6"/>
        <v>0</v>
      </c>
      <c r="G49" s="32"/>
      <c r="H49" s="27"/>
      <c r="I49" s="32">
        <f t="shared" si="5"/>
        <v>0</v>
      </c>
      <c r="J49" s="33">
        <f t="shared" si="7"/>
        <v>-5</v>
      </c>
      <c r="K49" s="27">
        <f t="shared" si="2"/>
        <v>0</v>
      </c>
      <c r="L49" s="35">
        <f t="shared" si="3"/>
        <v>0</v>
      </c>
      <c r="M49" s="32">
        <v>5</v>
      </c>
      <c r="N49" s="27">
        <f t="shared" si="4"/>
        <v>0</v>
      </c>
      <c r="Q49" s="9"/>
    </row>
    <row r="50" spans="1:17" ht="15" customHeight="1" x14ac:dyDescent="0.25">
      <c r="A50" s="28">
        <v>38</v>
      </c>
      <c r="B50" s="29" t="s">
        <v>37</v>
      </c>
      <c r="C50" s="30">
        <f>'MEI 2024'!M50</f>
        <v>0</v>
      </c>
      <c r="D50" s="45">
        <f>'MARET 2024'!N50</f>
        <v>408333.59677419352</v>
      </c>
      <c r="E50" s="31">
        <f t="shared" si="1"/>
        <v>0</v>
      </c>
      <c r="F50" s="31">
        <f t="shared" si="6"/>
        <v>0</v>
      </c>
      <c r="G50" s="32"/>
      <c r="H50" s="27"/>
      <c r="I50" s="32">
        <f t="shared" si="5"/>
        <v>0</v>
      </c>
      <c r="J50" s="33">
        <f t="shared" si="7"/>
        <v>-49</v>
      </c>
      <c r="K50" s="27">
        <f t="shared" si="2"/>
        <v>0</v>
      </c>
      <c r="L50" s="35">
        <f t="shared" si="3"/>
        <v>0</v>
      </c>
      <c r="M50" s="32">
        <v>49</v>
      </c>
      <c r="N50" s="27">
        <f t="shared" si="4"/>
        <v>0</v>
      </c>
      <c r="Q50" s="9"/>
    </row>
    <row r="51" spans="1:17" ht="15" customHeight="1" x14ac:dyDescent="0.25">
      <c r="A51" s="28">
        <v>39</v>
      </c>
      <c r="B51" s="29" t="s">
        <v>38</v>
      </c>
      <c r="C51" s="30">
        <f>'MEI 2024'!M51</f>
        <v>0</v>
      </c>
      <c r="D51" s="45">
        <f>'MARET 2024'!N51</f>
        <v>141333.33333333334</v>
      </c>
      <c r="E51" s="31">
        <f t="shared" si="1"/>
        <v>0</v>
      </c>
      <c r="F51" s="31">
        <f t="shared" si="6"/>
        <v>0</v>
      </c>
      <c r="G51" s="32"/>
      <c r="H51" s="27"/>
      <c r="I51" s="32">
        <f t="shared" si="5"/>
        <v>0</v>
      </c>
      <c r="J51" s="33">
        <f t="shared" si="7"/>
        <v>-4</v>
      </c>
      <c r="K51" s="27">
        <f t="shared" si="2"/>
        <v>0</v>
      </c>
      <c r="L51" s="35">
        <f t="shared" si="3"/>
        <v>0</v>
      </c>
      <c r="M51" s="32">
        <v>4</v>
      </c>
      <c r="N51" s="27">
        <f t="shared" si="4"/>
        <v>0</v>
      </c>
      <c r="Q51" s="9"/>
    </row>
    <row r="52" spans="1:17" ht="15" customHeight="1" x14ac:dyDescent="0.25">
      <c r="A52" s="28">
        <v>40</v>
      </c>
      <c r="B52" s="29" t="s">
        <v>39</v>
      </c>
      <c r="C52" s="30">
        <f>'MEI 2024'!M52</f>
        <v>0</v>
      </c>
      <c r="D52" s="45">
        <f>'MARET 2024'!N52</f>
        <v>0</v>
      </c>
      <c r="E52" s="31">
        <f t="shared" si="1"/>
        <v>0</v>
      </c>
      <c r="F52" s="31">
        <f t="shared" si="6"/>
        <v>0</v>
      </c>
      <c r="G52" s="32"/>
      <c r="H52" s="27"/>
      <c r="I52" s="32">
        <f t="shared" si="5"/>
        <v>0</v>
      </c>
      <c r="J52" s="33">
        <f t="shared" si="7"/>
        <v>0</v>
      </c>
      <c r="K52" s="27">
        <f t="shared" si="2"/>
        <v>0</v>
      </c>
      <c r="L52" s="35">
        <f t="shared" si="3"/>
        <v>0</v>
      </c>
      <c r="M52" s="32">
        <v>0</v>
      </c>
      <c r="N52" s="27">
        <f t="shared" si="4"/>
        <v>0</v>
      </c>
      <c r="Q52" s="9"/>
    </row>
    <row r="53" spans="1:17" ht="15" customHeight="1" x14ac:dyDescent="0.25">
      <c r="A53" s="28">
        <v>41</v>
      </c>
      <c r="B53" s="29" t="s">
        <v>40</v>
      </c>
      <c r="C53" s="30">
        <f>'MEI 2024'!M53</f>
        <v>0</v>
      </c>
      <c r="D53" s="45">
        <f>'MARET 2024'!N53</f>
        <v>30667</v>
      </c>
      <c r="E53" s="31">
        <f t="shared" si="1"/>
        <v>0</v>
      </c>
      <c r="F53" s="31">
        <f t="shared" si="6"/>
        <v>0</v>
      </c>
      <c r="G53" s="32"/>
      <c r="H53" s="27"/>
      <c r="I53" s="32">
        <f t="shared" si="5"/>
        <v>0</v>
      </c>
      <c r="J53" s="33">
        <f t="shared" si="7"/>
        <v>-16</v>
      </c>
      <c r="K53" s="27">
        <f t="shared" si="2"/>
        <v>0</v>
      </c>
      <c r="L53" s="35">
        <f t="shared" si="3"/>
        <v>0</v>
      </c>
      <c r="M53" s="32">
        <v>16</v>
      </c>
      <c r="N53" s="27">
        <f t="shared" si="4"/>
        <v>0</v>
      </c>
      <c r="Q53" s="9"/>
    </row>
    <row r="54" spans="1:17" ht="15" customHeight="1" x14ac:dyDescent="0.25">
      <c r="A54" s="28">
        <v>42</v>
      </c>
      <c r="B54" s="29" t="s">
        <v>41</v>
      </c>
      <c r="C54" s="30">
        <f>'MEI 2024'!M54</f>
        <v>0</v>
      </c>
      <c r="D54" s="45">
        <f>'MARET 2024'!N54</f>
        <v>28250</v>
      </c>
      <c r="E54" s="31">
        <f t="shared" si="1"/>
        <v>0</v>
      </c>
      <c r="F54" s="31">
        <f t="shared" si="6"/>
        <v>0</v>
      </c>
      <c r="G54" s="32"/>
      <c r="H54" s="27"/>
      <c r="I54" s="32">
        <f t="shared" si="5"/>
        <v>0</v>
      </c>
      <c r="J54" s="33">
        <f t="shared" si="7"/>
        <v>-4</v>
      </c>
      <c r="K54" s="27">
        <f t="shared" si="2"/>
        <v>0</v>
      </c>
      <c r="L54" s="35">
        <f t="shared" si="3"/>
        <v>0</v>
      </c>
      <c r="M54" s="32">
        <v>4</v>
      </c>
      <c r="N54" s="27">
        <f t="shared" si="4"/>
        <v>0</v>
      </c>
      <c r="Q54" s="9"/>
    </row>
    <row r="55" spans="1:17" ht="15" customHeight="1" x14ac:dyDescent="0.25">
      <c r="A55" s="28">
        <v>43</v>
      </c>
      <c r="B55" s="29" t="s">
        <v>42</v>
      </c>
      <c r="C55" s="30">
        <f>'MEI 2024'!M55</f>
        <v>0</v>
      </c>
      <c r="D55" s="45">
        <f>'MARET 2024'!N55</f>
        <v>210000</v>
      </c>
      <c r="E55" s="31">
        <f t="shared" si="1"/>
        <v>0</v>
      </c>
      <c r="F55" s="31">
        <f t="shared" si="6"/>
        <v>0</v>
      </c>
      <c r="G55" s="32"/>
      <c r="H55" s="27"/>
      <c r="I55" s="32">
        <f t="shared" si="5"/>
        <v>0</v>
      </c>
      <c r="J55" s="33">
        <f t="shared" si="7"/>
        <v>-12</v>
      </c>
      <c r="K55" s="27">
        <f t="shared" si="2"/>
        <v>0</v>
      </c>
      <c r="L55" s="35">
        <f t="shared" si="3"/>
        <v>0</v>
      </c>
      <c r="M55" s="32">
        <v>12</v>
      </c>
      <c r="N55" s="27">
        <f t="shared" si="4"/>
        <v>0</v>
      </c>
      <c r="Q55" s="9"/>
    </row>
    <row r="56" spans="1:17" ht="15" customHeight="1" x14ac:dyDescent="0.25">
      <c r="A56" s="28">
        <v>44</v>
      </c>
      <c r="B56" s="29" t="s">
        <v>43</v>
      </c>
      <c r="C56" s="30">
        <f>'MEI 2024'!M56</f>
        <v>0</v>
      </c>
      <c r="D56" s="45">
        <f>'MARET 2024'!N56</f>
        <v>52500</v>
      </c>
      <c r="E56" s="31">
        <f t="shared" si="1"/>
        <v>0</v>
      </c>
      <c r="F56" s="31">
        <f t="shared" si="6"/>
        <v>0</v>
      </c>
      <c r="G56" s="32"/>
      <c r="H56" s="27"/>
      <c r="I56" s="32">
        <f t="shared" si="5"/>
        <v>0</v>
      </c>
      <c r="J56" s="33">
        <f t="shared" si="7"/>
        <v>-3</v>
      </c>
      <c r="K56" s="27">
        <f t="shared" si="2"/>
        <v>0</v>
      </c>
      <c r="L56" s="35">
        <f t="shared" si="3"/>
        <v>0</v>
      </c>
      <c r="M56" s="32">
        <v>3</v>
      </c>
      <c r="N56" s="27">
        <f t="shared" si="4"/>
        <v>0</v>
      </c>
      <c r="Q56" s="9"/>
    </row>
    <row r="57" spans="1:17" ht="15" customHeight="1" x14ac:dyDescent="0.25">
      <c r="A57" s="28">
        <v>45</v>
      </c>
      <c r="B57" s="29" t="s">
        <v>44</v>
      </c>
      <c r="C57" s="30">
        <f>'MEI 2024'!M57</f>
        <v>0</v>
      </c>
      <c r="D57" s="45">
        <f>'MARET 2024'!N57</f>
        <v>140000</v>
      </c>
      <c r="E57" s="31">
        <f t="shared" si="1"/>
        <v>0</v>
      </c>
      <c r="F57" s="31">
        <f t="shared" si="6"/>
        <v>0</v>
      </c>
      <c r="G57" s="32"/>
      <c r="H57" s="27"/>
      <c r="I57" s="32">
        <f t="shared" si="5"/>
        <v>0</v>
      </c>
      <c r="J57" s="33">
        <f t="shared" si="7"/>
        <v>0</v>
      </c>
      <c r="K57" s="27">
        <f t="shared" si="2"/>
        <v>0</v>
      </c>
      <c r="L57" s="35">
        <f t="shared" si="3"/>
        <v>0</v>
      </c>
      <c r="M57" s="32">
        <v>0</v>
      </c>
      <c r="N57" s="27">
        <f t="shared" si="4"/>
        <v>0</v>
      </c>
      <c r="Q57" s="9"/>
    </row>
    <row r="58" spans="1:17" ht="15" customHeight="1" x14ac:dyDescent="0.25">
      <c r="A58" s="28">
        <v>46</v>
      </c>
      <c r="B58" s="29" t="s">
        <v>45</v>
      </c>
      <c r="C58" s="30">
        <f>'MEI 2024'!M58</f>
        <v>0</v>
      </c>
      <c r="D58" s="45">
        <f>'MARET 2024'!N58</f>
        <v>81000</v>
      </c>
      <c r="E58" s="31">
        <f t="shared" si="1"/>
        <v>0</v>
      </c>
      <c r="F58" s="31">
        <f t="shared" si="6"/>
        <v>0</v>
      </c>
      <c r="G58" s="32"/>
      <c r="H58" s="27"/>
      <c r="I58" s="32">
        <f t="shared" si="5"/>
        <v>0</v>
      </c>
      <c r="J58" s="33">
        <f t="shared" si="7"/>
        <v>-13</v>
      </c>
      <c r="K58" s="27">
        <f t="shared" si="2"/>
        <v>0</v>
      </c>
      <c r="L58" s="35">
        <f t="shared" si="3"/>
        <v>0</v>
      </c>
      <c r="M58" s="32">
        <v>13</v>
      </c>
      <c r="N58" s="27">
        <f t="shared" si="4"/>
        <v>0</v>
      </c>
      <c r="Q58" s="9"/>
    </row>
    <row r="59" spans="1:17" ht="15" customHeight="1" x14ac:dyDescent="0.25">
      <c r="A59" s="28">
        <v>47</v>
      </c>
      <c r="B59" s="29" t="s">
        <v>46</v>
      </c>
      <c r="C59" s="30">
        <f>'MEI 2024'!M59</f>
        <v>0</v>
      </c>
      <c r="D59" s="45">
        <f>'MARET 2024'!N59</f>
        <v>26000</v>
      </c>
      <c r="E59" s="31">
        <f t="shared" si="1"/>
        <v>0</v>
      </c>
      <c r="F59" s="31">
        <f t="shared" si="6"/>
        <v>0</v>
      </c>
      <c r="G59" s="32"/>
      <c r="H59" s="27"/>
      <c r="I59" s="32">
        <f t="shared" si="5"/>
        <v>0</v>
      </c>
      <c r="J59" s="33">
        <f t="shared" si="7"/>
        <v>-13</v>
      </c>
      <c r="K59" s="27">
        <f t="shared" si="2"/>
        <v>0</v>
      </c>
      <c r="L59" s="35">
        <f t="shared" si="3"/>
        <v>0</v>
      </c>
      <c r="M59" s="32">
        <v>13</v>
      </c>
      <c r="N59" s="27">
        <f t="shared" si="4"/>
        <v>0</v>
      </c>
      <c r="Q59" s="9"/>
    </row>
    <row r="60" spans="1:17" ht="15" customHeight="1" x14ac:dyDescent="0.25">
      <c r="A60" s="28">
        <v>48</v>
      </c>
      <c r="B60" s="29" t="s">
        <v>47</v>
      </c>
      <c r="C60" s="30">
        <f>'MEI 2024'!M60</f>
        <v>0</v>
      </c>
      <c r="D60" s="45">
        <f>'MARET 2024'!N60</f>
        <v>22000</v>
      </c>
      <c r="E60" s="31">
        <f t="shared" si="1"/>
        <v>0</v>
      </c>
      <c r="F60" s="31">
        <f t="shared" si="6"/>
        <v>0</v>
      </c>
      <c r="G60" s="32"/>
      <c r="H60" s="27"/>
      <c r="I60" s="32">
        <f t="shared" si="5"/>
        <v>0</v>
      </c>
      <c r="J60" s="33">
        <f t="shared" si="7"/>
        <v>-4</v>
      </c>
      <c r="K60" s="27">
        <f t="shared" si="2"/>
        <v>0</v>
      </c>
      <c r="L60" s="35">
        <f t="shared" si="3"/>
        <v>0</v>
      </c>
      <c r="M60" s="32">
        <v>4</v>
      </c>
      <c r="N60" s="27">
        <f t="shared" si="4"/>
        <v>0</v>
      </c>
      <c r="Q60" s="9"/>
    </row>
    <row r="61" spans="1:17" ht="15" customHeight="1" x14ac:dyDescent="0.25">
      <c r="A61" s="28">
        <v>50</v>
      </c>
      <c r="B61" s="29" t="s">
        <v>48</v>
      </c>
      <c r="C61" s="30">
        <f>'MEI 2024'!M61</f>
        <v>0</v>
      </c>
      <c r="D61" s="45">
        <f>'MARET 2024'!N61</f>
        <v>38550.485714285714</v>
      </c>
      <c r="E61" s="31">
        <f t="shared" si="1"/>
        <v>0</v>
      </c>
      <c r="F61" s="31">
        <f t="shared" si="6"/>
        <v>4779.166666666667</v>
      </c>
      <c r="G61" s="32">
        <v>48</v>
      </c>
      <c r="H61" s="27">
        <v>229400</v>
      </c>
      <c r="I61" s="32">
        <f t="shared" si="5"/>
        <v>4779.166666666667</v>
      </c>
      <c r="J61" s="33">
        <f t="shared" si="7"/>
        <v>3</v>
      </c>
      <c r="K61" s="27">
        <f t="shared" si="2"/>
        <v>16746.905357142856</v>
      </c>
      <c r="L61" s="35">
        <f t="shared" si="3"/>
        <v>5582.301785714285</v>
      </c>
      <c r="M61" s="32">
        <v>45</v>
      </c>
      <c r="N61" s="27">
        <f t="shared" si="4"/>
        <v>251203.58035714281</v>
      </c>
      <c r="Q61" s="9"/>
    </row>
    <row r="62" spans="1:17" ht="15" customHeight="1" x14ac:dyDescent="0.25">
      <c r="A62" s="28">
        <v>51</v>
      </c>
      <c r="B62" s="29" t="s">
        <v>49</v>
      </c>
      <c r="C62" s="30">
        <f>'MEI 2024'!M62</f>
        <v>0</v>
      </c>
      <c r="D62" s="45">
        <f>'MARET 2024'!N62</f>
        <v>212031.66515837103</v>
      </c>
      <c r="E62" s="31">
        <f t="shared" si="1"/>
        <v>0</v>
      </c>
      <c r="F62" s="31">
        <f t="shared" si="6"/>
        <v>17333.333333333332</v>
      </c>
      <c r="G62" s="32">
        <v>12</v>
      </c>
      <c r="H62" s="27">
        <v>208000</v>
      </c>
      <c r="I62" s="32">
        <f t="shared" si="5"/>
        <v>17333.333333333332</v>
      </c>
      <c r="J62" s="33">
        <f t="shared" si="7"/>
        <v>4</v>
      </c>
      <c r="K62" s="27">
        <f t="shared" si="2"/>
        <v>140010.55505279035</v>
      </c>
      <c r="L62" s="35">
        <f t="shared" si="3"/>
        <v>35002.638763197589</v>
      </c>
      <c r="M62" s="32">
        <v>8</v>
      </c>
      <c r="N62" s="27">
        <f t="shared" si="4"/>
        <v>280021.11010558071</v>
      </c>
      <c r="Q62" s="9"/>
    </row>
    <row r="63" spans="1:17" ht="15" customHeight="1" x14ac:dyDescent="0.25">
      <c r="A63" s="28">
        <v>52</v>
      </c>
      <c r="B63" s="29" t="s">
        <v>50</v>
      </c>
      <c r="C63" s="30">
        <f>'MEI 2024'!M63</f>
        <v>0</v>
      </c>
      <c r="D63" s="45">
        <f>'MARET 2024'!N63</f>
        <v>2569504.2271420457</v>
      </c>
      <c r="E63" s="31">
        <f t="shared" si="1"/>
        <v>0</v>
      </c>
      <c r="F63" s="31">
        <f t="shared" si="6"/>
        <v>16800</v>
      </c>
      <c r="G63" s="32">
        <v>50</v>
      </c>
      <c r="H63" s="27">
        <v>840000</v>
      </c>
      <c r="I63" s="32">
        <f t="shared" si="5"/>
        <v>16800</v>
      </c>
      <c r="J63" s="33">
        <f t="shared" si="7"/>
        <v>-60</v>
      </c>
      <c r="K63" s="27">
        <f t="shared" si="2"/>
        <v>-4091405.0725704543</v>
      </c>
      <c r="L63" s="35">
        <f t="shared" si="3"/>
        <v>68190.084542840908</v>
      </c>
      <c r="M63" s="32">
        <v>110</v>
      </c>
      <c r="N63" s="27">
        <f t="shared" si="4"/>
        <v>7500909.2997124996</v>
      </c>
      <c r="Q63" s="9"/>
    </row>
    <row r="64" spans="1:17" ht="15" customHeight="1" x14ac:dyDescent="0.25">
      <c r="A64" s="28">
        <v>53</v>
      </c>
      <c r="B64" s="29" t="s">
        <v>51</v>
      </c>
      <c r="C64" s="30">
        <f>'MEI 2024'!M64</f>
        <v>0</v>
      </c>
      <c r="D64" s="45">
        <f>'MARET 2024'!N64</f>
        <v>252083.40058694058</v>
      </c>
      <c r="E64" s="31">
        <f t="shared" si="1"/>
        <v>0</v>
      </c>
      <c r="F64" s="31">
        <f t="shared" si="6"/>
        <v>0</v>
      </c>
      <c r="G64" s="32"/>
      <c r="H64" s="27"/>
      <c r="I64" s="32">
        <f t="shared" si="5"/>
        <v>0</v>
      </c>
      <c r="J64" s="33">
        <f t="shared" si="7"/>
        <v>-48</v>
      </c>
      <c r="K64" s="27">
        <f t="shared" si="2"/>
        <v>0</v>
      </c>
      <c r="L64" s="35">
        <f t="shared" si="3"/>
        <v>0</v>
      </c>
      <c r="M64" s="32">
        <v>48</v>
      </c>
      <c r="N64" s="27">
        <f t="shared" si="4"/>
        <v>0</v>
      </c>
      <c r="Q64" s="9"/>
    </row>
    <row r="65" spans="1:17" ht="15" customHeight="1" x14ac:dyDescent="0.25">
      <c r="A65" s="28">
        <v>54</v>
      </c>
      <c r="B65" s="29" t="s">
        <v>52</v>
      </c>
      <c r="C65" s="30">
        <f>'MEI 2024'!M65</f>
        <v>0</v>
      </c>
      <c r="D65" s="45">
        <f>'MARET 2024'!N65</f>
        <v>808295.45454545459</v>
      </c>
      <c r="E65" s="31">
        <f t="shared" si="1"/>
        <v>0</v>
      </c>
      <c r="F65" s="31">
        <f t="shared" si="6"/>
        <v>155000</v>
      </c>
      <c r="G65" s="32">
        <v>5</v>
      </c>
      <c r="H65" s="27">
        <v>775000</v>
      </c>
      <c r="I65" s="32">
        <f t="shared" si="5"/>
        <v>155000</v>
      </c>
      <c r="J65" s="33">
        <f t="shared" si="7"/>
        <v>1</v>
      </c>
      <c r="K65" s="27">
        <f t="shared" si="2"/>
        <v>316659.09090909094</v>
      </c>
      <c r="L65" s="35">
        <f t="shared" si="3"/>
        <v>316659.09090909094</v>
      </c>
      <c r="M65" s="32">
        <v>4</v>
      </c>
      <c r="N65" s="27">
        <f t="shared" si="4"/>
        <v>1266636.3636363638</v>
      </c>
      <c r="Q65" s="55"/>
    </row>
    <row r="66" spans="1:17" ht="15" customHeight="1" x14ac:dyDescent="0.25">
      <c r="A66" s="28">
        <v>55</v>
      </c>
      <c r="B66" s="29" t="s">
        <v>53</v>
      </c>
      <c r="C66" s="30">
        <f>'MEI 2024'!M66</f>
        <v>0</v>
      </c>
      <c r="D66" s="45">
        <f>'MARET 2024'!N66</f>
        <v>1292000</v>
      </c>
      <c r="E66" s="31">
        <f t="shared" si="1"/>
        <v>0</v>
      </c>
      <c r="F66" s="31">
        <f t="shared" si="6"/>
        <v>0</v>
      </c>
      <c r="G66" s="32"/>
      <c r="H66" s="27"/>
      <c r="I66" s="32">
        <f t="shared" si="5"/>
        <v>0</v>
      </c>
      <c r="J66" s="33">
        <f t="shared" si="7"/>
        <v>-4</v>
      </c>
      <c r="K66" s="27">
        <f t="shared" si="2"/>
        <v>0</v>
      </c>
      <c r="L66" s="35">
        <f t="shared" si="3"/>
        <v>0</v>
      </c>
      <c r="M66" s="32">
        <v>4</v>
      </c>
      <c r="N66" s="27">
        <f t="shared" si="4"/>
        <v>0</v>
      </c>
      <c r="Q66" s="55"/>
    </row>
    <row r="67" spans="1:17" ht="15" customHeight="1" x14ac:dyDescent="0.25">
      <c r="A67" s="28">
        <v>56</v>
      </c>
      <c r="B67" s="29" t="s">
        <v>54</v>
      </c>
      <c r="C67" s="30">
        <f>'MEI 2024'!M67</f>
        <v>0</v>
      </c>
      <c r="D67" s="45">
        <f>'MARET 2024'!N67</f>
        <v>157500</v>
      </c>
      <c r="E67" s="31">
        <f t="shared" si="1"/>
        <v>0</v>
      </c>
      <c r="F67" s="31">
        <f t="shared" si="6"/>
        <v>0</v>
      </c>
      <c r="G67" s="32"/>
      <c r="H67" s="27"/>
      <c r="I67" s="32">
        <f t="shared" si="5"/>
        <v>0</v>
      </c>
      <c r="J67" s="33">
        <f t="shared" si="7"/>
        <v>-9</v>
      </c>
      <c r="K67" s="27">
        <f t="shared" si="2"/>
        <v>0</v>
      </c>
      <c r="L67" s="35">
        <f t="shared" si="3"/>
        <v>0</v>
      </c>
      <c r="M67" s="32">
        <v>9</v>
      </c>
      <c r="N67" s="27">
        <f t="shared" si="4"/>
        <v>0</v>
      </c>
      <c r="Q67" s="9"/>
    </row>
    <row r="68" spans="1:17" ht="15" customHeight="1" x14ac:dyDescent="0.25">
      <c r="A68" s="28">
        <v>57</v>
      </c>
      <c r="B68" s="29" t="s">
        <v>55</v>
      </c>
      <c r="C68" s="30">
        <f>'MEI 2024'!M68</f>
        <v>0</v>
      </c>
      <c r="D68" s="45">
        <f>'MARET 2024'!N68</f>
        <v>0</v>
      </c>
      <c r="E68" s="31">
        <f t="shared" si="1"/>
        <v>0</v>
      </c>
      <c r="F68" s="31">
        <f t="shared" si="6"/>
        <v>0</v>
      </c>
      <c r="G68" s="32"/>
      <c r="H68" s="27"/>
      <c r="I68" s="32">
        <f t="shared" si="5"/>
        <v>0</v>
      </c>
      <c r="J68" s="33">
        <f t="shared" si="7"/>
        <v>0</v>
      </c>
      <c r="K68" s="27">
        <f t="shared" si="2"/>
        <v>0</v>
      </c>
      <c r="L68" s="35">
        <f t="shared" si="3"/>
        <v>0</v>
      </c>
      <c r="M68" s="32">
        <v>0</v>
      </c>
      <c r="N68" s="27">
        <f t="shared" si="4"/>
        <v>0</v>
      </c>
      <c r="Q68" s="9"/>
    </row>
    <row r="69" spans="1:17" ht="15" customHeight="1" x14ac:dyDescent="0.25">
      <c r="A69" s="28">
        <v>58</v>
      </c>
      <c r="B69" s="29" t="s">
        <v>56</v>
      </c>
      <c r="C69" s="30">
        <f>'MEI 2024'!M69</f>
        <v>0</v>
      </c>
      <c r="D69" s="45">
        <f>'MARET 2024'!N69</f>
        <v>129839.39393939394</v>
      </c>
      <c r="E69" s="31">
        <f t="shared" si="1"/>
        <v>0</v>
      </c>
      <c r="F69" s="31">
        <f t="shared" si="6"/>
        <v>0</v>
      </c>
      <c r="G69" s="32"/>
      <c r="H69" s="27"/>
      <c r="I69" s="32">
        <f t="shared" si="5"/>
        <v>0</v>
      </c>
      <c r="J69" s="33">
        <f t="shared" si="7"/>
        <v>-17</v>
      </c>
      <c r="K69" s="27">
        <f t="shared" si="2"/>
        <v>0</v>
      </c>
      <c r="L69" s="35">
        <f t="shared" si="3"/>
        <v>0</v>
      </c>
      <c r="M69" s="32">
        <v>17</v>
      </c>
      <c r="N69" s="27">
        <f t="shared" si="4"/>
        <v>0</v>
      </c>
      <c r="Q69" s="9"/>
    </row>
    <row r="70" spans="1:17" ht="15" customHeight="1" x14ac:dyDescent="0.25">
      <c r="A70" s="28">
        <v>59</v>
      </c>
      <c r="B70" s="29" t="s">
        <v>57</v>
      </c>
      <c r="C70" s="30">
        <f>'MEI 2024'!M70</f>
        <v>0</v>
      </c>
      <c r="D70" s="45">
        <f>'MARET 2024'!N70</f>
        <v>155100</v>
      </c>
      <c r="E70" s="31">
        <f t="shared" si="1"/>
        <v>0</v>
      </c>
      <c r="F70" s="31">
        <f t="shared" si="6"/>
        <v>0</v>
      </c>
      <c r="G70" s="32"/>
      <c r="H70" s="27"/>
      <c r="I70" s="32">
        <f t="shared" si="5"/>
        <v>0</v>
      </c>
      <c r="J70" s="33">
        <f t="shared" si="7"/>
        <v>-11</v>
      </c>
      <c r="K70" s="27">
        <f t="shared" si="2"/>
        <v>0</v>
      </c>
      <c r="L70" s="35">
        <f t="shared" si="3"/>
        <v>0</v>
      </c>
      <c r="M70" s="32">
        <v>11</v>
      </c>
      <c r="N70" s="27">
        <f t="shared" si="4"/>
        <v>0</v>
      </c>
      <c r="Q70" s="9"/>
    </row>
    <row r="71" spans="1:17" ht="15" customHeight="1" x14ac:dyDescent="0.25">
      <c r="A71" s="28">
        <v>60</v>
      </c>
      <c r="B71" s="29" t="s">
        <v>58</v>
      </c>
      <c r="C71" s="30">
        <f>'MEI 2024'!M71</f>
        <v>0</v>
      </c>
      <c r="D71" s="45">
        <f>'MARET 2024'!N71</f>
        <v>211875</v>
      </c>
      <c r="E71" s="31">
        <f t="shared" si="1"/>
        <v>0</v>
      </c>
      <c r="F71" s="31">
        <f t="shared" si="6"/>
        <v>2750</v>
      </c>
      <c r="G71" s="32">
        <v>80</v>
      </c>
      <c r="H71" s="27">
        <v>220000</v>
      </c>
      <c r="I71" s="32">
        <f t="shared" si="5"/>
        <v>2750</v>
      </c>
      <c r="J71" s="33">
        <f t="shared" si="7"/>
        <v>-26</v>
      </c>
      <c r="K71" s="27">
        <f t="shared" si="2"/>
        <v>-140359.375</v>
      </c>
      <c r="L71" s="35">
        <f t="shared" si="3"/>
        <v>5398.4375</v>
      </c>
      <c r="M71" s="32">
        <v>106</v>
      </c>
      <c r="N71" s="27">
        <f t="shared" si="4"/>
        <v>572234.375</v>
      </c>
      <c r="Q71" s="9"/>
    </row>
    <row r="72" spans="1:17" ht="15" customHeight="1" x14ac:dyDescent="0.25">
      <c r="A72" s="28">
        <v>61</v>
      </c>
      <c r="B72" s="29" t="s">
        <v>59</v>
      </c>
      <c r="C72" s="30">
        <f>'MEI 2024'!M72</f>
        <v>0</v>
      </c>
      <c r="D72" s="45">
        <f>'MARET 2024'!N72</f>
        <v>0</v>
      </c>
      <c r="E72" s="31">
        <f t="shared" si="1"/>
        <v>0</v>
      </c>
      <c r="F72" s="31">
        <f t="shared" si="6"/>
        <v>2900</v>
      </c>
      <c r="G72" s="32">
        <v>20</v>
      </c>
      <c r="H72" s="27">
        <v>58000</v>
      </c>
      <c r="I72" s="32">
        <f t="shared" si="5"/>
        <v>2900</v>
      </c>
      <c r="J72" s="33">
        <f t="shared" si="7"/>
        <v>20</v>
      </c>
      <c r="K72" s="27">
        <f t="shared" si="2"/>
        <v>58000</v>
      </c>
      <c r="L72" s="35">
        <f t="shared" si="3"/>
        <v>2900</v>
      </c>
      <c r="M72" s="32">
        <v>0</v>
      </c>
      <c r="N72" s="27">
        <f t="shared" si="4"/>
        <v>0</v>
      </c>
      <c r="Q72" s="9"/>
    </row>
    <row r="73" spans="1:17" ht="15" customHeight="1" x14ac:dyDescent="0.25">
      <c r="A73" s="28">
        <v>62</v>
      </c>
      <c r="B73" s="29" t="s">
        <v>60</v>
      </c>
      <c r="C73" s="30">
        <f>'MEI 2024'!M73</f>
        <v>0</v>
      </c>
      <c r="D73" s="45">
        <f>'MARET 2024'!N73</f>
        <v>189969.01408450701</v>
      </c>
      <c r="E73" s="31">
        <f t="shared" si="1"/>
        <v>0</v>
      </c>
      <c r="F73" s="31">
        <f t="shared" si="6"/>
        <v>0</v>
      </c>
      <c r="G73" s="32"/>
      <c r="H73" s="27"/>
      <c r="I73" s="32">
        <f t="shared" si="5"/>
        <v>0</v>
      </c>
      <c r="J73" s="33">
        <f t="shared" si="7"/>
        <v>-52</v>
      </c>
      <c r="K73" s="27">
        <f t="shared" si="2"/>
        <v>0</v>
      </c>
      <c r="L73" s="35">
        <f t="shared" si="3"/>
        <v>0</v>
      </c>
      <c r="M73" s="32">
        <v>52</v>
      </c>
      <c r="N73" s="27">
        <f t="shared" si="4"/>
        <v>0</v>
      </c>
      <c r="Q73" s="9"/>
    </row>
    <row r="74" spans="1:17" ht="15" customHeight="1" x14ac:dyDescent="0.25">
      <c r="A74" s="28">
        <v>63</v>
      </c>
      <c r="B74" s="29" t="s">
        <v>61</v>
      </c>
      <c r="C74" s="30">
        <f>'MEI 2024'!M74</f>
        <v>0</v>
      </c>
      <c r="D74" s="45">
        <f>'MARET 2024'!N74</f>
        <v>171994.22096898232</v>
      </c>
      <c r="E74" s="31">
        <f t="shared" si="1"/>
        <v>0</v>
      </c>
      <c r="F74" s="31">
        <f t="shared" si="6"/>
        <v>0</v>
      </c>
      <c r="G74" s="32"/>
      <c r="H74" s="27"/>
      <c r="I74" s="32">
        <f t="shared" si="5"/>
        <v>0</v>
      </c>
      <c r="J74" s="33">
        <f t="shared" si="7"/>
        <v>-98</v>
      </c>
      <c r="K74" s="27">
        <f t="shared" si="2"/>
        <v>0</v>
      </c>
      <c r="L74" s="35">
        <f t="shared" si="3"/>
        <v>0</v>
      </c>
      <c r="M74" s="32">
        <v>98</v>
      </c>
      <c r="N74" s="27">
        <f t="shared" si="4"/>
        <v>0</v>
      </c>
      <c r="Q74" s="9"/>
    </row>
    <row r="75" spans="1:17" ht="15" customHeight="1" x14ac:dyDescent="0.25">
      <c r="A75" s="28">
        <v>64</v>
      </c>
      <c r="B75" s="29" t="s">
        <v>62</v>
      </c>
      <c r="C75" s="30">
        <f>'MEI 2024'!M75</f>
        <v>0</v>
      </c>
      <c r="D75" s="45">
        <f>'MARET 2024'!N75</f>
        <v>198000</v>
      </c>
      <c r="E75" s="31">
        <f t="shared" si="1"/>
        <v>0</v>
      </c>
      <c r="F75" s="31">
        <f t="shared" si="6"/>
        <v>0</v>
      </c>
      <c r="G75" s="32"/>
      <c r="H75" s="27"/>
      <c r="I75" s="32">
        <f t="shared" si="5"/>
        <v>0</v>
      </c>
      <c r="J75" s="33">
        <f t="shared" si="7"/>
        <v>-12</v>
      </c>
      <c r="K75" s="27">
        <f t="shared" si="2"/>
        <v>0</v>
      </c>
      <c r="L75" s="35">
        <f t="shared" si="3"/>
        <v>0</v>
      </c>
      <c r="M75" s="32">
        <v>12</v>
      </c>
      <c r="N75" s="27">
        <f t="shared" si="4"/>
        <v>0</v>
      </c>
      <c r="Q75" s="9"/>
    </row>
    <row r="76" spans="1:17" ht="15" customHeight="1" x14ac:dyDescent="0.25">
      <c r="A76" s="28">
        <v>65</v>
      </c>
      <c r="B76" s="29" t="s">
        <v>63</v>
      </c>
      <c r="C76" s="30">
        <f>'MEI 2024'!M76</f>
        <v>0</v>
      </c>
      <c r="D76" s="45">
        <f>'MARET 2024'!N76</f>
        <v>0</v>
      </c>
      <c r="E76" s="31">
        <f t="shared" si="1"/>
        <v>0</v>
      </c>
      <c r="F76" s="31">
        <f t="shared" si="6"/>
        <v>31050</v>
      </c>
      <c r="G76" s="32">
        <v>24</v>
      </c>
      <c r="H76" s="27">
        <v>745200</v>
      </c>
      <c r="I76" s="32">
        <f t="shared" si="5"/>
        <v>31050</v>
      </c>
      <c r="J76" s="33">
        <f t="shared" si="7"/>
        <v>24</v>
      </c>
      <c r="K76" s="27">
        <f>J76*L76</f>
        <v>745200</v>
      </c>
      <c r="L76" s="35">
        <f t="shared" si="3"/>
        <v>31050</v>
      </c>
      <c r="M76" s="32">
        <v>0</v>
      </c>
      <c r="N76" s="27">
        <f t="shared" si="4"/>
        <v>0</v>
      </c>
      <c r="Q76" s="9"/>
    </row>
    <row r="77" spans="1:17" ht="15" customHeight="1" x14ac:dyDescent="0.25">
      <c r="A77" s="28">
        <v>66</v>
      </c>
      <c r="B77" s="29" t="s">
        <v>64</v>
      </c>
      <c r="C77" s="30">
        <f>'MEI 2024'!M77</f>
        <v>0</v>
      </c>
      <c r="D77" s="45">
        <f>'MARET 2024'!N77</f>
        <v>0</v>
      </c>
      <c r="E77" s="31">
        <f t="shared" si="1"/>
        <v>0</v>
      </c>
      <c r="F77" s="31">
        <f t="shared" si="6"/>
        <v>0</v>
      </c>
      <c r="G77" s="32"/>
      <c r="H77" s="27"/>
      <c r="I77" s="32">
        <f t="shared" si="5"/>
        <v>0</v>
      </c>
      <c r="J77" s="33">
        <f t="shared" si="7"/>
        <v>0</v>
      </c>
      <c r="K77" s="27">
        <f t="shared" si="2"/>
        <v>0</v>
      </c>
      <c r="L77" s="35">
        <f t="shared" si="3"/>
        <v>0</v>
      </c>
      <c r="M77" s="32">
        <v>0</v>
      </c>
      <c r="N77" s="27">
        <f t="shared" si="4"/>
        <v>0</v>
      </c>
      <c r="P77" s="9"/>
      <c r="Q77" s="9"/>
    </row>
    <row r="78" spans="1:17" ht="15" customHeight="1" x14ac:dyDescent="0.25">
      <c r="A78" s="28">
        <v>67</v>
      </c>
      <c r="B78" s="29" t="s">
        <v>65</v>
      </c>
      <c r="C78" s="30">
        <f>'MEI 2024'!M78</f>
        <v>0</v>
      </c>
      <c r="D78" s="45">
        <f>'MARET 2024'!N78</f>
        <v>0</v>
      </c>
      <c r="E78" s="31">
        <f t="shared" ref="E78:E141" si="8">IF(C78&gt;0,D78/C78,0)</f>
        <v>0</v>
      </c>
      <c r="F78" s="31">
        <f t="shared" si="6"/>
        <v>0</v>
      </c>
      <c r="G78" s="32"/>
      <c r="H78" s="27"/>
      <c r="I78" s="32">
        <f t="shared" si="5"/>
        <v>0</v>
      </c>
      <c r="J78" s="33">
        <f t="shared" si="7"/>
        <v>0</v>
      </c>
      <c r="K78" s="27">
        <f t="shared" ref="K78:K141" si="9">J78*L78</f>
        <v>0</v>
      </c>
      <c r="L78" s="35">
        <f t="shared" ref="L78:L141" si="10">IF(G78&gt;0,(D78+H78)/(C78+G78),F78)</f>
        <v>0</v>
      </c>
      <c r="M78" s="32">
        <v>0</v>
      </c>
      <c r="N78" s="27">
        <f t="shared" ref="N78:N141" si="11">M78*L78</f>
        <v>0</v>
      </c>
      <c r="Q78" s="9"/>
    </row>
    <row r="79" spans="1:17" ht="15" customHeight="1" x14ac:dyDescent="0.25">
      <c r="A79" s="28">
        <v>68</v>
      </c>
      <c r="B79" s="29" t="s">
        <v>66</v>
      </c>
      <c r="C79" s="30">
        <f>'MEI 2024'!M79</f>
        <v>0</v>
      </c>
      <c r="D79" s="45">
        <f>'MARET 2024'!N79</f>
        <v>0</v>
      </c>
      <c r="E79" s="31">
        <f t="shared" si="8"/>
        <v>0</v>
      </c>
      <c r="F79" s="31">
        <f t="shared" si="6"/>
        <v>0</v>
      </c>
      <c r="G79" s="32"/>
      <c r="H79" s="27"/>
      <c r="I79" s="32">
        <f t="shared" ref="I79:I142" si="12">IF(G79&gt;0,H79/G79,0)</f>
        <v>0</v>
      </c>
      <c r="J79" s="33">
        <f t="shared" si="7"/>
        <v>0</v>
      </c>
      <c r="K79" s="27">
        <f t="shared" si="9"/>
        <v>0</v>
      </c>
      <c r="L79" s="35">
        <f t="shared" si="10"/>
        <v>0</v>
      </c>
      <c r="M79" s="32">
        <v>0</v>
      </c>
      <c r="N79" s="27">
        <f t="shared" si="11"/>
        <v>0</v>
      </c>
      <c r="Q79" s="9"/>
    </row>
    <row r="80" spans="1:17" ht="15" customHeight="1" x14ac:dyDescent="0.25">
      <c r="A80" s="28">
        <v>69</v>
      </c>
      <c r="B80" s="29" t="s">
        <v>67</v>
      </c>
      <c r="C80" s="30">
        <f>'MEI 2024'!M80</f>
        <v>0</v>
      </c>
      <c r="D80" s="45">
        <f>'MARET 2024'!N80</f>
        <v>98958.333333333343</v>
      </c>
      <c r="E80" s="31">
        <f t="shared" si="8"/>
        <v>0</v>
      </c>
      <c r="F80" s="31">
        <f t="shared" ref="F80:F143" si="13">IF(C80&gt;0,E80,I80)</f>
        <v>4041.6666666666665</v>
      </c>
      <c r="G80" s="32">
        <v>24</v>
      </c>
      <c r="H80" s="27">
        <v>97000</v>
      </c>
      <c r="I80" s="32">
        <f t="shared" si="12"/>
        <v>4041.6666666666665</v>
      </c>
      <c r="J80" s="33">
        <f t="shared" ref="J80:J143" si="14">C80+G80-M80</f>
        <v>8</v>
      </c>
      <c r="K80" s="27">
        <f t="shared" si="9"/>
        <v>65319.444444444445</v>
      </c>
      <c r="L80" s="35">
        <f t="shared" si="10"/>
        <v>8164.9305555555557</v>
      </c>
      <c r="M80" s="32">
        <v>16</v>
      </c>
      <c r="N80" s="89">
        <f t="shared" si="11"/>
        <v>130638.88888888889</v>
      </c>
      <c r="O80" s="16"/>
      <c r="P80" s="16"/>
      <c r="Q80" s="9"/>
    </row>
    <row r="81" spans="1:17" ht="15" customHeight="1" x14ac:dyDescent="0.25">
      <c r="A81" s="28">
        <v>70</v>
      </c>
      <c r="B81" s="29" t="s">
        <v>68</v>
      </c>
      <c r="C81" s="30">
        <f>'MEI 2024'!M81</f>
        <v>0</v>
      </c>
      <c r="D81" s="45">
        <f>'MARET 2024'!N81</f>
        <v>0</v>
      </c>
      <c r="E81" s="31">
        <f t="shared" si="8"/>
        <v>0</v>
      </c>
      <c r="F81" s="31">
        <f t="shared" si="13"/>
        <v>0</v>
      </c>
      <c r="G81" s="32"/>
      <c r="H81" s="27"/>
      <c r="I81" s="32">
        <f t="shared" si="12"/>
        <v>0</v>
      </c>
      <c r="J81" s="33">
        <f t="shared" si="14"/>
        <v>0</v>
      </c>
      <c r="K81" s="27">
        <f t="shared" si="9"/>
        <v>0</v>
      </c>
      <c r="L81" s="35">
        <f t="shared" si="10"/>
        <v>0</v>
      </c>
      <c r="M81" s="32">
        <v>0</v>
      </c>
      <c r="N81" s="27">
        <f t="shared" si="11"/>
        <v>0</v>
      </c>
      <c r="Q81" s="9"/>
    </row>
    <row r="82" spans="1:17" ht="15" customHeight="1" x14ac:dyDescent="0.25">
      <c r="A82" s="28">
        <v>71</v>
      </c>
      <c r="B82" s="29" t="s">
        <v>69</v>
      </c>
      <c r="C82" s="30">
        <f>'MEI 2024'!M82</f>
        <v>0</v>
      </c>
      <c r="D82" s="45">
        <f>'MARET 2024'!N82</f>
        <v>369636</v>
      </c>
      <c r="E82" s="31">
        <f t="shared" si="8"/>
        <v>0</v>
      </c>
      <c r="F82" s="31">
        <f t="shared" si="13"/>
        <v>23555.555555555555</v>
      </c>
      <c r="G82" s="32">
        <v>9</v>
      </c>
      <c r="H82" s="27">
        <v>212000</v>
      </c>
      <c r="I82" s="32">
        <f t="shared" si="12"/>
        <v>23555.555555555555</v>
      </c>
      <c r="J82" s="33">
        <f t="shared" si="14"/>
        <v>-3</v>
      </c>
      <c r="K82" s="27">
        <f t="shared" si="9"/>
        <v>-193878.66666666666</v>
      </c>
      <c r="L82" s="35">
        <f t="shared" si="10"/>
        <v>64626.222222222219</v>
      </c>
      <c r="M82" s="32">
        <v>12</v>
      </c>
      <c r="N82" s="27">
        <f t="shared" si="11"/>
        <v>775514.66666666663</v>
      </c>
      <c r="Q82" s="9"/>
    </row>
    <row r="83" spans="1:17" ht="15" customHeight="1" x14ac:dyDescent="0.25">
      <c r="A83" s="28">
        <v>72</v>
      </c>
      <c r="B83" s="29" t="s">
        <v>70</v>
      </c>
      <c r="C83" s="30">
        <f>'MEI 2024'!M83</f>
        <v>0</v>
      </c>
      <c r="D83" s="45">
        <f>'MARET 2024'!N83</f>
        <v>268296.92307692312</v>
      </c>
      <c r="E83" s="31">
        <f t="shared" si="8"/>
        <v>0</v>
      </c>
      <c r="F83" s="31">
        <f t="shared" si="13"/>
        <v>0</v>
      </c>
      <c r="G83" s="32"/>
      <c r="H83" s="27"/>
      <c r="I83" s="32">
        <f t="shared" si="12"/>
        <v>0</v>
      </c>
      <c r="J83" s="33">
        <f t="shared" si="14"/>
        <v>-31</v>
      </c>
      <c r="K83" s="27">
        <f t="shared" si="9"/>
        <v>0</v>
      </c>
      <c r="L83" s="35">
        <f t="shared" si="10"/>
        <v>0</v>
      </c>
      <c r="M83" s="32">
        <v>31</v>
      </c>
      <c r="N83" s="27">
        <f t="shared" si="11"/>
        <v>0</v>
      </c>
      <c r="Q83" s="9"/>
    </row>
    <row r="84" spans="1:17" ht="15" customHeight="1" x14ac:dyDescent="0.25">
      <c r="A84" s="28">
        <v>73</v>
      </c>
      <c r="B84" s="29" t="s">
        <v>71</v>
      </c>
      <c r="C84" s="30">
        <f>'MEI 2024'!M84</f>
        <v>0</v>
      </c>
      <c r="D84" s="45">
        <f>'MARET 2024'!N84</f>
        <v>45312.5</v>
      </c>
      <c r="E84" s="31">
        <f t="shared" si="8"/>
        <v>0</v>
      </c>
      <c r="F84" s="31">
        <f t="shared" si="13"/>
        <v>0</v>
      </c>
      <c r="G84" s="32"/>
      <c r="H84" s="27"/>
      <c r="I84" s="32">
        <f t="shared" si="12"/>
        <v>0</v>
      </c>
      <c r="J84" s="33">
        <f t="shared" si="14"/>
        <v>0</v>
      </c>
      <c r="K84" s="27">
        <f t="shared" si="9"/>
        <v>0</v>
      </c>
      <c r="L84" s="35">
        <f t="shared" si="10"/>
        <v>0</v>
      </c>
      <c r="M84" s="32">
        <v>0</v>
      </c>
      <c r="N84" s="27">
        <f t="shared" si="11"/>
        <v>0</v>
      </c>
      <c r="Q84" s="9"/>
    </row>
    <row r="85" spans="1:17" ht="15" customHeight="1" x14ac:dyDescent="0.25">
      <c r="A85" s="28">
        <v>74</v>
      </c>
      <c r="B85" s="29" t="s">
        <v>72</v>
      </c>
      <c r="C85" s="30">
        <f>'MEI 2024'!M85</f>
        <v>0</v>
      </c>
      <c r="D85" s="45">
        <f>'MARET 2024'!N85</f>
        <v>53010</v>
      </c>
      <c r="E85" s="31">
        <f t="shared" si="8"/>
        <v>0</v>
      </c>
      <c r="F85" s="31">
        <f t="shared" si="13"/>
        <v>4458.333333333333</v>
      </c>
      <c r="G85" s="32">
        <v>48</v>
      </c>
      <c r="H85" s="27">
        <v>214000</v>
      </c>
      <c r="I85" s="32">
        <f t="shared" si="12"/>
        <v>4458.333333333333</v>
      </c>
      <c r="J85" s="33">
        <f t="shared" si="14"/>
        <v>39</v>
      </c>
      <c r="K85" s="27">
        <f t="shared" si="9"/>
        <v>216945.625</v>
      </c>
      <c r="L85" s="35">
        <f t="shared" si="10"/>
        <v>5562.708333333333</v>
      </c>
      <c r="M85" s="32">
        <v>9</v>
      </c>
      <c r="N85" s="27">
        <f t="shared" si="11"/>
        <v>50064.375</v>
      </c>
      <c r="Q85" s="9"/>
    </row>
    <row r="86" spans="1:17" ht="15" customHeight="1" x14ac:dyDescent="0.25">
      <c r="A86" s="28">
        <v>75</v>
      </c>
      <c r="B86" s="29" t="s">
        <v>73</v>
      </c>
      <c r="C86" s="30">
        <f>'MEI 2024'!M86</f>
        <v>0</v>
      </c>
      <c r="D86" s="45">
        <f>'MARET 2024'!N86</f>
        <v>177624.63157894736</v>
      </c>
      <c r="E86" s="31">
        <f t="shared" si="8"/>
        <v>0</v>
      </c>
      <c r="F86" s="31">
        <f t="shared" si="13"/>
        <v>0</v>
      </c>
      <c r="G86" s="32"/>
      <c r="H86" s="27"/>
      <c r="I86" s="32">
        <f t="shared" si="12"/>
        <v>0</v>
      </c>
      <c r="J86" s="33">
        <f t="shared" si="14"/>
        <v>-21</v>
      </c>
      <c r="K86" s="27">
        <f t="shared" si="9"/>
        <v>0</v>
      </c>
      <c r="L86" s="35">
        <f t="shared" si="10"/>
        <v>0</v>
      </c>
      <c r="M86" s="32">
        <v>21</v>
      </c>
      <c r="N86" s="27">
        <f t="shared" si="11"/>
        <v>0</v>
      </c>
      <c r="Q86" s="9"/>
    </row>
    <row r="87" spans="1:17" ht="15" customHeight="1" x14ac:dyDescent="0.25">
      <c r="A87" s="28">
        <v>76</v>
      </c>
      <c r="B87" s="29" t="s">
        <v>74</v>
      </c>
      <c r="C87" s="30">
        <f>'MEI 2024'!M87</f>
        <v>0</v>
      </c>
      <c r="D87" s="45">
        <f>'MARET 2024'!N87</f>
        <v>0</v>
      </c>
      <c r="E87" s="31">
        <f t="shared" si="8"/>
        <v>0</v>
      </c>
      <c r="F87" s="31">
        <f t="shared" si="13"/>
        <v>0</v>
      </c>
      <c r="G87" s="32"/>
      <c r="H87" s="27"/>
      <c r="I87" s="32">
        <f t="shared" si="12"/>
        <v>0</v>
      </c>
      <c r="J87" s="33">
        <f t="shared" si="14"/>
        <v>0</v>
      </c>
      <c r="K87" s="27">
        <f t="shared" si="9"/>
        <v>0</v>
      </c>
      <c r="L87" s="35">
        <f t="shared" si="10"/>
        <v>0</v>
      </c>
      <c r="M87" s="32">
        <v>0</v>
      </c>
      <c r="N87" s="27">
        <f t="shared" si="11"/>
        <v>0</v>
      </c>
      <c r="Q87" s="9"/>
    </row>
    <row r="88" spans="1:17" ht="15" customHeight="1" x14ac:dyDescent="0.25">
      <c r="A88" s="28">
        <v>77</v>
      </c>
      <c r="B88" s="29" t="s">
        <v>75</v>
      </c>
      <c r="C88" s="30">
        <f>'MEI 2024'!M88</f>
        <v>0</v>
      </c>
      <c r="D88" s="45">
        <f>'MARET 2024'!N88</f>
        <v>0</v>
      </c>
      <c r="E88" s="31">
        <f t="shared" si="8"/>
        <v>0</v>
      </c>
      <c r="F88" s="31">
        <f t="shared" si="13"/>
        <v>0</v>
      </c>
      <c r="G88" s="32"/>
      <c r="H88" s="27"/>
      <c r="I88" s="32">
        <f t="shared" si="12"/>
        <v>0</v>
      </c>
      <c r="J88" s="33">
        <f t="shared" si="14"/>
        <v>0</v>
      </c>
      <c r="K88" s="27">
        <f t="shared" si="9"/>
        <v>0</v>
      </c>
      <c r="L88" s="35">
        <f t="shared" si="10"/>
        <v>0</v>
      </c>
      <c r="M88" s="32">
        <v>0</v>
      </c>
      <c r="N88" s="27">
        <f t="shared" si="11"/>
        <v>0</v>
      </c>
      <c r="Q88" s="9"/>
    </row>
    <row r="89" spans="1:17" ht="15" customHeight="1" x14ac:dyDescent="0.25">
      <c r="A89" s="28">
        <v>78</v>
      </c>
      <c r="B89" s="29" t="s">
        <v>76</v>
      </c>
      <c r="C89" s="30">
        <f>'MEI 2024'!M89</f>
        <v>0</v>
      </c>
      <c r="D89" s="45">
        <f>'MARET 2024'!N89</f>
        <v>20000</v>
      </c>
      <c r="E89" s="31">
        <f t="shared" si="8"/>
        <v>0</v>
      </c>
      <c r="F89" s="31">
        <f t="shared" si="13"/>
        <v>0</v>
      </c>
      <c r="G89" s="32"/>
      <c r="H89" s="27"/>
      <c r="I89" s="32">
        <f t="shared" si="12"/>
        <v>0</v>
      </c>
      <c r="J89" s="33">
        <f t="shared" si="14"/>
        <v>-2</v>
      </c>
      <c r="K89" s="27">
        <f t="shared" si="9"/>
        <v>0</v>
      </c>
      <c r="L89" s="35">
        <f t="shared" si="10"/>
        <v>0</v>
      </c>
      <c r="M89" s="32">
        <v>2</v>
      </c>
      <c r="N89" s="27">
        <f t="shared" si="11"/>
        <v>0</v>
      </c>
      <c r="Q89" s="9"/>
    </row>
    <row r="90" spans="1:17" ht="15" customHeight="1" x14ac:dyDescent="0.25">
      <c r="A90" s="28">
        <v>79</v>
      </c>
      <c r="B90" s="29" t="s">
        <v>77</v>
      </c>
      <c r="C90" s="30">
        <f>'MEI 2024'!M90</f>
        <v>0</v>
      </c>
      <c r="D90" s="45">
        <f>'MARET 2024'!N90</f>
        <v>270200</v>
      </c>
      <c r="E90" s="31">
        <f t="shared" si="8"/>
        <v>0</v>
      </c>
      <c r="F90" s="31">
        <f t="shared" si="13"/>
        <v>0</v>
      </c>
      <c r="G90" s="32"/>
      <c r="H90" s="27"/>
      <c r="I90" s="32">
        <f t="shared" si="12"/>
        <v>0</v>
      </c>
      <c r="J90" s="33">
        <f t="shared" si="14"/>
        <v>-24</v>
      </c>
      <c r="K90" s="27">
        <f t="shared" si="9"/>
        <v>0</v>
      </c>
      <c r="L90" s="35">
        <f t="shared" si="10"/>
        <v>0</v>
      </c>
      <c r="M90" s="32">
        <v>24</v>
      </c>
      <c r="N90" s="27">
        <f t="shared" si="11"/>
        <v>0</v>
      </c>
      <c r="Q90" s="9"/>
    </row>
    <row r="91" spans="1:17" ht="15" customHeight="1" x14ac:dyDescent="0.25">
      <c r="A91" s="28">
        <v>80</v>
      </c>
      <c r="B91" s="29" t="s">
        <v>78</v>
      </c>
      <c r="C91" s="30">
        <f>'MEI 2024'!M91</f>
        <v>0</v>
      </c>
      <c r="D91" s="45">
        <f>'MARET 2024'!N91</f>
        <v>30000</v>
      </c>
      <c r="E91" s="31">
        <f t="shared" si="8"/>
        <v>0</v>
      </c>
      <c r="F91" s="31">
        <f t="shared" si="13"/>
        <v>0</v>
      </c>
      <c r="G91" s="32"/>
      <c r="H91" s="27"/>
      <c r="I91" s="32">
        <f t="shared" si="12"/>
        <v>0</v>
      </c>
      <c r="J91" s="33">
        <f t="shared" si="14"/>
        <v>-2</v>
      </c>
      <c r="K91" s="27">
        <f t="shared" si="9"/>
        <v>0</v>
      </c>
      <c r="L91" s="35">
        <f t="shared" si="10"/>
        <v>0</v>
      </c>
      <c r="M91" s="32">
        <v>2</v>
      </c>
      <c r="N91" s="27">
        <f t="shared" si="11"/>
        <v>0</v>
      </c>
      <c r="Q91" s="9"/>
    </row>
    <row r="92" spans="1:17" ht="15" customHeight="1" x14ac:dyDescent="0.25">
      <c r="A92" s="28">
        <v>81</v>
      </c>
      <c r="B92" s="29" t="s">
        <v>79</v>
      </c>
      <c r="C92" s="30">
        <f>'MEI 2024'!M92</f>
        <v>0</v>
      </c>
      <c r="D92" s="45">
        <f>'MARET 2024'!N92</f>
        <v>5200</v>
      </c>
      <c r="E92" s="31">
        <f t="shared" si="8"/>
        <v>0</v>
      </c>
      <c r="F92" s="31">
        <f t="shared" si="13"/>
        <v>0</v>
      </c>
      <c r="G92" s="32"/>
      <c r="H92" s="27"/>
      <c r="I92" s="32">
        <f t="shared" si="12"/>
        <v>0</v>
      </c>
      <c r="J92" s="33">
        <f t="shared" si="14"/>
        <v>-1</v>
      </c>
      <c r="K92" s="27">
        <f t="shared" si="9"/>
        <v>0</v>
      </c>
      <c r="L92" s="35">
        <f t="shared" si="10"/>
        <v>0</v>
      </c>
      <c r="M92" s="32">
        <v>1</v>
      </c>
      <c r="N92" s="27">
        <f t="shared" si="11"/>
        <v>0</v>
      </c>
      <c r="Q92" s="9"/>
    </row>
    <row r="93" spans="1:17" ht="15" customHeight="1" x14ac:dyDescent="0.25">
      <c r="A93" s="28">
        <v>82</v>
      </c>
      <c r="B93" s="29" t="s">
        <v>80</v>
      </c>
      <c r="C93" s="30">
        <f>'MEI 2024'!M93</f>
        <v>0</v>
      </c>
      <c r="D93" s="45">
        <f>'MARET 2024'!N93</f>
        <v>0</v>
      </c>
      <c r="E93" s="31">
        <f t="shared" si="8"/>
        <v>0</v>
      </c>
      <c r="F93" s="31">
        <f t="shared" si="13"/>
        <v>0</v>
      </c>
      <c r="G93" s="32"/>
      <c r="H93" s="27"/>
      <c r="I93" s="32">
        <f t="shared" si="12"/>
        <v>0</v>
      </c>
      <c r="J93" s="33">
        <f t="shared" si="14"/>
        <v>0</v>
      </c>
      <c r="K93" s="27">
        <f t="shared" si="9"/>
        <v>0</v>
      </c>
      <c r="L93" s="35">
        <f t="shared" si="10"/>
        <v>0</v>
      </c>
      <c r="M93" s="32">
        <v>0</v>
      </c>
      <c r="N93" s="27">
        <f t="shared" si="11"/>
        <v>0</v>
      </c>
      <c r="Q93" s="9"/>
    </row>
    <row r="94" spans="1:17" ht="15" customHeight="1" x14ac:dyDescent="0.25">
      <c r="A94" s="28">
        <v>83</v>
      </c>
      <c r="B94" s="29" t="s">
        <v>81</v>
      </c>
      <c r="C94" s="30">
        <f>'MEI 2024'!M94</f>
        <v>0</v>
      </c>
      <c r="D94" s="45">
        <f>'MARET 2024'!N94</f>
        <v>23200</v>
      </c>
      <c r="E94" s="31">
        <f t="shared" si="8"/>
        <v>0</v>
      </c>
      <c r="F94" s="31">
        <f t="shared" si="13"/>
        <v>0</v>
      </c>
      <c r="G94" s="32"/>
      <c r="H94" s="27"/>
      <c r="I94" s="32">
        <f t="shared" si="12"/>
        <v>0</v>
      </c>
      <c r="J94" s="33">
        <f t="shared" si="14"/>
        <v>-29</v>
      </c>
      <c r="K94" s="27">
        <f t="shared" si="9"/>
        <v>0</v>
      </c>
      <c r="L94" s="35">
        <f t="shared" si="10"/>
        <v>0</v>
      </c>
      <c r="M94" s="32">
        <v>29</v>
      </c>
      <c r="N94" s="27">
        <f t="shared" si="11"/>
        <v>0</v>
      </c>
      <c r="Q94" s="9"/>
    </row>
    <row r="95" spans="1:17" ht="15" customHeight="1" x14ac:dyDescent="0.25">
      <c r="A95" s="28">
        <v>84</v>
      </c>
      <c r="B95" s="29" t="s">
        <v>82</v>
      </c>
      <c r="C95" s="30">
        <f>'MEI 2024'!M95</f>
        <v>0</v>
      </c>
      <c r="D95" s="45">
        <f>'MARET 2024'!N95</f>
        <v>40000</v>
      </c>
      <c r="E95" s="31">
        <f t="shared" si="8"/>
        <v>0</v>
      </c>
      <c r="F95" s="31">
        <f t="shared" si="13"/>
        <v>0</v>
      </c>
      <c r="G95" s="32"/>
      <c r="H95" s="27"/>
      <c r="I95" s="32">
        <f t="shared" si="12"/>
        <v>0</v>
      </c>
      <c r="J95" s="33">
        <f t="shared" si="14"/>
        <v>-5</v>
      </c>
      <c r="K95" s="27">
        <f t="shared" si="9"/>
        <v>0</v>
      </c>
      <c r="L95" s="35">
        <f t="shared" si="10"/>
        <v>0</v>
      </c>
      <c r="M95" s="32">
        <v>5</v>
      </c>
      <c r="N95" s="27">
        <f t="shared" si="11"/>
        <v>0</v>
      </c>
      <c r="Q95" s="9"/>
    </row>
    <row r="96" spans="1:17" ht="15" customHeight="1" x14ac:dyDescent="0.25">
      <c r="A96" s="28">
        <v>85</v>
      </c>
      <c r="B96" s="29" t="s">
        <v>83</v>
      </c>
      <c r="C96" s="30">
        <f>'MEI 2024'!M96</f>
        <v>0</v>
      </c>
      <c r="D96" s="45">
        <f>'MARET 2024'!N96</f>
        <v>0</v>
      </c>
      <c r="E96" s="31">
        <f t="shared" si="8"/>
        <v>0</v>
      </c>
      <c r="F96" s="31">
        <f t="shared" si="13"/>
        <v>0</v>
      </c>
      <c r="G96" s="32"/>
      <c r="H96" s="27"/>
      <c r="I96" s="32">
        <f t="shared" si="12"/>
        <v>0</v>
      </c>
      <c r="J96" s="33">
        <f t="shared" si="14"/>
        <v>0</v>
      </c>
      <c r="K96" s="27">
        <f t="shared" si="9"/>
        <v>0</v>
      </c>
      <c r="L96" s="35">
        <f t="shared" si="10"/>
        <v>0</v>
      </c>
      <c r="M96" s="32">
        <v>0</v>
      </c>
      <c r="N96" s="27">
        <f t="shared" si="11"/>
        <v>0</v>
      </c>
      <c r="Q96" s="9"/>
    </row>
    <row r="97" spans="1:17" ht="15" customHeight="1" x14ac:dyDescent="0.25">
      <c r="A97" s="28">
        <v>86</v>
      </c>
      <c r="B97" s="29" t="s">
        <v>84</v>
      </c>
      <c r="C97" s="30">
        <f>'MEI 2024'!M97</f>
        <v>0</v>
      </c>
      <c r="D97" s="45">
        <f>'MARET 2024'!N97</f>
        <v>27000</v>
      </c>
      <c r="E97" s="31">
        <f t="shared" si="8"/>
        <v>0</v>
      </c>
      <c r="F97" s="31">
        <f t="shared" si="13"/>
        <v>0</v>
      </c>
      <c r="G97" s="32"/>
      <c r="H97" s="27"/>
      <c r="I97" s="32">
        <f t="shared" si="12"/>
        <v>0</v>
      </c>
      <c r="J97" s="33">
        <f t="shared" si="14"/>
        <v>-2</v>
      </c>
      <c r="K97" s="27">
        <f t="shared" si="9"/>
        <v>0</v>
      </c>
      <c r="L97" s="35">
        <f t="shared" si="10"/>
        <v>0</v>
      </c>
      <c r="M97" s="32">
        <v>2</v>
      </c>
      <c r="N97" s="27">
        <f t="shared" si="11"/>
        <v>0</v>
      </c>
      <c r="Q97" s="9"/>
    </row>
    <row r="98" spans="1:17" ht="15" customHeight="1" x14ac:dyDescent="0.25">
      <c r="A98" s="28">
        <v>87</v>
      </c>
      <c r="B98" s="29" t="s">
        <v>85</v>
      </c>
      <c r="C98" s="30">
        <f>'MEI 2024'!M98</f>
        <v>0</v>
      </c>
      <c r="D98" s="45">
        <f>'MARET 2024'!N98</f>
        <v>62998.060240963852</v>
      </c>
      <c r="E98" s="31">
        <f t="shared" si="8"/>
        <v>0</v>
      </c>
      <c r="F98" s="31">
        <f t="shared" si="13"/>
        <v>0</v>
      </c>
      <c r="G98" s="32"/>
      <c r="H98" s="27"/>
      <c r="I98" s="32">
        <f t="shared" si="12"/>
        <v>0</v>
      </c>
      <c r="J98" s="33">
        <f t="shared" si="14"/>
        <v>-77</v>
      </c>
      <c r="K98" s="27">
        <f t="shared" si="9"/>
        <v>0</v>
      </c>
      <c r="L98" s="35">
        <f t="shared" si="10"/>
        <v>0</v>
      </c>
      <c r="M98" s="32">
        <v>77</v>
      </c>
      <c r="N98" s="27">
        <f t="shared" si="11"/>
        <v>0</v>
      </c>
      <c r="Q98" s="9"/>
    </row>
    <row r="99" spans="1:17" ht="15" customHeight="1" x14ac:dyDescent="0.25">
      <c r="A99" s="28">
        <v>88</v>
      </c>
      <c r="B99" s="29" t="s">
        <v>86</v>
      </c>
      <c r="C99" s="30">
        <f>'MEI 2024'!M99</f>
        <v>0</v>
      </c>
      <c r="D99" s="45">
        <f>'MARET 2024'!N99</f>
        <v>0</v>
      </c>
      <c r="E99" s="31">
        <f t="shared" si="8"/>
        <v>0</v>
      </c>
      <c r="F99" s="31">
        <f t="shared" si="13"/>
        <v>0</v>
      </c>
      <c r="G99" s="32"/>
      <c r="H99" s="27"/>
      <c r="I99" s="32">
        <f t="shared" si="12"/>
        <v>0</v>
      </c>
      <c r="J99" s="33">
        <f t="shared" si="14"/>
        <v>0</v>
      </c>
      <c r="K99" s="27">
        <f t="shared" si="9"/>
        <v>0</v>
      </c>
      <c r="L99" s="35">
        <f t="shared" si="10"/>
        <v>0</v>
      </c>
      <c r="M99" s="32">
        <v>0</v>
      </c>
      <c r="N99" s="27">
        <f t="shared" si="11"/>
        <v>0</v>
      </c>
      <c r="Q99" s="9"/>
    </row>
    <row r="100" spans="1:17" ht="15" customHeight="1" x14ac:dyDescent="0.25">
      <c r="A100" s="28">
        <v>89</v>
      </c>
      <c r="B100" s="29" t="s">
        <v>87</v>
      </c>
      <c r="C100" s="30">
        <f>'MEI 2024'!M100</f>
        <v>0</v>
      </c>
      <c r="D100" s="45">
        <f>'MARET 2024'!N100</f>
        <v>1334169.7142857143</v>
      </c>
      <c r="E100" s="31">
        <f t="shared" si="8"/>
        <v>0</v>
      </c>
      <c r="F100" s="31">
        <f t="shared" si="13"/>
        <v>82000</v>
      </c>
      <c r="G100" s="32">
        <v>5</v>
      </c>
      <c r="H100" s="27">
        <v>410000</v>
      </c>
      <c r="I100" s="32">
        <f t="shared" si="12"/>
        <v>82000</v>
      </c>
      <c r="J100" s="33">
        <f t="shared" si="14"/>
        <v>-9</v>
      </c>
      <c r="K100" s="27">
        <f t="shared" si="9"/>
        <v>-3139505.4857142861</v>
      </c>
      <c r="L100" s="35">
        <f t="shared" si="10"/>
        <v>348833.94285714289</v>
      </c>
      <c r="M100" s="32">
        <v>14</v>
      </c>
      <c r="N100" s="27">
        <f t="shared" si="11"/>
        <v>4883675.2</v>
      </c>
      <c r="Q100" s="9"/>
    </row>
    <row r="101" spans="1:17" ht="15" customHeight="1" x14ac:dyDescent="0.25">
      <c r="A101" s="28">
        <v>90</v>
      </c>
      <c r="B101" s="29" t="s">
        <v>88</v>
      </c>
      <c r="C101" s="30">
        <f>'MEI 2024'!M101</f>
        <v>0</v>
      </c>
      <c r="D101" s="45">
        <f>'MARET 2024'!N101</f>
        <v>36762.257142857146</v>
      </c>
      <c r="E101" s="31">
        <f t="shared" si="8"/>
        <v>0</v>
      </c>
      <c r="F101" s="31">
        <f t="shared" si="13"/>
        <v>0</v>
      </c>
      <c r="G101" s="32"/>
      <c r="H101" s="27"/>
      <c r="I101" s="32">
        <f t="shared" si="12"/>
        <v>0</v>
      </c>
      <c r="J101" s="33">
        <f t="shared" si="14"/>
        <v>-17</v>
      </c>
      <c r="K101" s="27">
        <f t="shared" si="9"/>
        <v>0</v>
      </c>
      <c r="L101" s="35">
        <f t="shared" si="10"/>
        <v>0</v>
      </c>
      <c r="M101" s="32">
        <v>17</v>
      </c>
      <c r="N101" s="27">
        <f t="shared" si="11"/>
        <v>0</v>
      </c>
      <c r="Q101" s="9"/>
    </row>
    <row r="102" spans="1:17" ht="15" customHeight="1" x14ac:dyDescent="0.25">
      <c r="A102" s="28">
        <v>91</v>
      </c>
      <c r="B102" s="29" t="s">
        <v>89</v>
      </c>
      <c r="C102" s="30">
        <f>'MEI 2024'!M102</f>
        <v>0</v>
      </c>
      <c r="D102" s="45">
        <f>'MARET 2024'!N102</f>
        <v>0</v>
      </c>
      <c r="E102" s="31">
        <f t="shared" si="8"/>
        <v>0</v>
      </c>
      <c r="F102" s="31">
        <f t="shared" si="13"/>
        <v>0</v>
      </c>
      <c r="G102" s="32"/>
      <c r="H102" s="27"/>
      <c r="I102" s="32">
        <f t="shared" si="12"/>
        <v>0</v>
      </c>
      <c r="J102" s="33">
        <f t="shared" si="14"/>
        <v>-10</v>
      </c>
      <c r="K102" s="27">
        <f t="shared" si="9"/>
        <v>0</v>
      </c>
      <c r="L102" s="35">
        <f t="shared" si="10"/>
        <v>0</v>
      </c>
      <c r="M102" s="32">
        <v>10</v>
      </c>
      <c r="N102" s="27">
        <f t="shared" si="11"/>
        <v>0</v>
      </c>
      <c r="Q102" s="9"/>
    </row>
    <row r="103" spans="1:17" ht="15" customHeight="1" x14ac:dyDescent="0.25">
      <c r="A103" s="28">
        <v>92</v>
      </c>
      <c r="B103" s="29" t="s">
        <v>90</v>
      </c>
      <c r="C103" s="30">
        <f>'MEI 2024'!M103</f>
        <v>0</v>
      </c>
      <c r="D103" s="45">
        <f>'MARET 2024'!N103</f>
        <v>84150</v>
      </c>
      <c r="E103" s="31">
        <f t="shared" si="8"/>
        <v>0</v>
      </c>
      <c r="F103" s="31">
        <f t="shared" si="13"/>
        <v>0</v>
      </c>
      <c r="G103" s="32"/>
      <c r="H103" s="27"/>
      <c r="I103" s="32">
        <f t="shared" si="12"/>
        <v>0</v>
      </c>
      <c r="J103" s="33">
        <f t="shared" si="14"/>
        <v>-28</v>
      </c>
      <c r="K103" s="27">
        <f t="shared" si="9"/>
        <v>0</v>
      </c>
      <c r="L103" s="35">
        <f t="shared" si="10"/>
        <v>0</v>
      </c>
      <c r="M103" s="32">
        <v>28</v>
      </c>
      <c r="N103" s="27">
        <f t="shared" si="11"/>
        <v>0</v>
      </c>
      <c r="Q103" s="9"/>
    </row>
    <row r="104" spans="1:17" ht="15" customHeight="1" x14ac:dyDescent="0.25">
      <c r="A104" s="28">
        <v>93</v>
      </c>
      <c r="B104" s="29" t="s">
        <v>91</v>
      </c>
      <c r="C104" s="30">
        <f>'MEI 2024'!M104</f>
        <v>0</v>
      </c>
      <c r="D104" s="45">
        <f>'MARET 2024'!N104</f>
        <v>0</v>
      </c>
      <c r="E104" s="31">
        <f t="shared" si="8"/>
        <v>0</v>
      </c>
      <c r="F104" s="31">
        <f t="shared" si="13"/>
        <v>0</v>
      </c>
      <c r="G104" s="32"/>
      <c r="H104" s="27"/>
      <c r="I104" s="32">
        <f t="shared" si="12"/>
        <v>0</v>
      </c>
      <c r="J104" s="33">
        <f t="shared" si="14"/>
        <v>0</v>
      </c>
      <c r="K104" s="27">
        <f t="shared" si="9"/>
        <v>0</v>
      </c>
      <c r="L104" s="35">
        <f t="shared" si="10"/>
        <v>0</v>
      </c>
      <c r="M104" s="32">
        <v>0</v>
      </c>
      <c r="N104" s="27">
        <f t="shared" si="11"/>
        <v>0</v>
      </c>
      <c r="Q104" s="9"/>
    </row>
    <row r="105" spans="1:17" ht="15" customHeight="1" x14ac:dyDescent="0.25">
      <c r="A105" s="28">
        <v>94</v>
      </c>
      <c r="B105" s="29" t="s">
        <v>92</v>
      </c>
      <c r="C105" s="30">
        <f>'MEI 2024'!M105</f>
        <v>0</v>
      </c>
      <c r="D105" s="45">
        <f>'MARET 2024'!N105</f>
        <v>61500</v>
      </c>
      <c r="E105" s="31">
        <f t="shared" si="8"/>
        <v>0</v>
      </c>
      <c r="F105" s="31">
        <f t="shared" si="13"/>
        <v>0</v>
      </c>
      <c r="G105" s="32"/>
      <c r="H105" s="27"/>
      <c r="I105" s="32">
        <f t="shared" si="12"/>
        <v>0</v>
      </c>
      <c r="J105" s="33">
        <f t="shared" si="14"/>
        <v>-14</v>
      </c>
      <c r="K105" s="27">
        <f t="shared" si="9"/>
        <v>0</v>
      </c>
      <c r="L105" s="35">
        <f t="shared" si="10"/>
        <v>0</v>
      </c>
      <c r="M105" s="32">
        <v>14</v>
      </c>
      <c r="N105" s="27">
        <f t="shared" si="11"/>
        <v>0</v>
      </c>
      <c r="Q105" s="9"/>
    </row>
    <row r="106" spans="1:17" ht="15" customHeight="1" x14ac:dyDescent="0.25">
      <c r="A106" s="28">
        <v>95</v>
      </c>
      <c r="B106" s="29" t="s">
        <v>93</v>
      </c>
      <c r="C106" s="30">
        <f>'MEI 2024'!M106</f>
        <v>0</v>
      </c>
      <c r="D106" s="45">
        <f>'MARET 2024'!N106</f>
        <v>0</v>
      </c>
      <c r="E106" s="31">
        <f t="shared" si="8"/>
        <v>0</v>
      </c>
      <c r="F106" s="31">
        <f t="shared" si="13"/>
        <v>0</v>
      </c>
      <c r="G106" s="32"/>
      <c r="H106" s="27"/>
      <c r="I106" s="32">
        <f t="shared" si="12"/>
        <v>0</v>
      </c>
      <c r="J106" s="33">
        <f t="shared" si="14"/>
        <v>0</v>
      </c>
      <c r="K106" s="27">
        <f t="shared" si="9"/>
        <v>0</v>
      </c>
      <c r="L106" s="35">
        <f t="shared" si="10"/>
        <v>0</v>
      </c>
      <c r="M106" s="32">
        <v>0</v>
      </c>
      <c r="N106" s="27">
        <f t="shared" si="11"/>
        <v>0</v>
      </c>
      <c r="Q106" s="9"/>
    </row>
    <row r="107" spans="1:17" ht="15" customHeight="1" x14ac:dyDescent="0.25">
      <c r="A107" s="28">
        <v>96</v>
      </c>
      <c r="B107" s="29" t="s">
        <v>94</v>
      </c>
      <c r="C107" s="30">
        <f>'MEI 2024'!M107</f>
        <v>0</v>
      </c>
      <c r="D107" s="45">
        <f>'MARET 2024'!N107</f>
        <v>0</v>
      </c>
      <c r="E107" s="31">
        <f t="shared" si="8"/>
        <v>0</v>
      </c>
      <c r="F107" s="31">
        <f t="shared" si="13"/>
        <v>0</v>
      </c>
      <c r="G107" s="32"/>
      <c r="H107" s="27"/>
      <c r="I107" s="32">
        <f t="shared" si="12"/>
        <v>0</v>
      </c>
      <c r="J107" s="33">
        <f t="shared" si="14"/>
        <v>0</v>
      </c>
      <c r="K107" s="27">
        <f t="shared" si="9"/>
        <v>0</v>
      </c>
      <c r="L107" s="35">
        <f t="shared" si="10"/>
        <v>0</v>
      </c>
      <c r="M107" s="32">
        <v>0</v>
      </c>
      <c r="N107" s="27">
        <f t="shared" si="11"/>
        <v>0</v>
      </c>
      <c r="Q107" s="9"/>
    </row>
    <row r="108" spans="1:17" ht="15" customHeight="1" x14ac:dyDescent="0.25">
      <c r="A108" s="28">
        <v>97</v>
      </c>
      <c r="B108" s="29" t="s">
        <v>95</v>
      </c>
      <c r="C108" s="30">
        <f>'MEI 2024'!M108</f>
        <v>0</v>
      </c>
      <c r="D108" s="45">
        <f>'MARET 2024'!N108</f>
        <v>0</v>
      </c>
      <c r="E108" s="31">
        <f t="shared" si="8"/>
        <v>0</v>
      </c>
      <c r="F108" s="31">
        <f t="shared" si="13"/>
        <v>0</v>
      </c>
      <c r="G108" s="32"/>
      <c r="H108" s="27"/>
      <c r="I108" s="32">
        <f t="shared" si="12"/>
        <v>0</v>
      </c>
      <c r="J108" s="33">
        <f t="shared" si="14"/>
        <v>0</v>
      </c>
      <c r="K108" s="27">
        <f t="shared" si="9"/>
        <v>0</v>
      </c>
      <c r="L108" s="35">
        <f t="shared" si="10"/>
        <v>0</v>
      </c>
      <c r="M108" s="32">
        <v>0</v>
      </c>
      <c r="N108" s="27">
        <f t="shared" si="11"/>
        <v>0</v>
      </c>
      <c r="Q108" s="9"/>
    </row>
    <row r="109" spans="1:17" ht="15" customHeight="1" x14ac:dyDescent="0.25">
      <c r="A109" s="28">
        <v>98</v>
      </c>
      <c r="B109" s="29" t="s">
        <v>96</v>
      </c>
      <c r="C109" s="30">
        <f>'MEI 2024'!M109</f>
        <v>0</v>
      </c>
      <c r="D109" s="45">
        <f>'MARET 2024'!N109</f>
        <v>0</v>
      </c>
      <c r="E109" s="31">
        <f t="shared" si="8"/>
        <v>0</v>
      </c>
      <c r="F109" s="31">
        <f t="shared" si="13"/>
        <v>0</v>
      </c>
      <c r="G109" s="32"/>
      <c r="H109" s="27"/>
      <c r="I109" s="32">
        <f t="shared" si="12"/>
        <v>0</v>
      </c>
      <c r="J109" s="33">
        <f t="shared" si="14"/>
        <v>0</v>
      </c>
      <c r="K109" s="27">
        <f t="shared" si="9"/>
        <v>0</v>
      </c>
      <c r="L109" s="35">
        <f t="shared" si="10"/>
        <v>0</v>
      </c>
      <c r="M109" s="32">
        <v>0</v>
      </c>
      <c r="N109" s="27">
        <f t="shared" si="11"/>
        <v>0</v>
      </c>
      <c r="P109" s="9"/>
      <c r="Q109" s="9"/>
    </row>
    <row r="110" spans="1:17" ht="15" customHeight="1" x14ac:dyDescent="0.25">
      <c r="A110" s="28">
        <v>99</v>
      </c>
      <c r="B110" s="29" t="s">
        <v>97</v>
      </c>
      <c r="C110" s="30">
        <f>'MEI 2024'!M110</f>
        <v>0</v>
      </c>
      <c r="D110" s="45">
        <f>'MARET 2024'!N110</f>
        <v>17250</v>
      </c>
      <c r="E110" s="31">
        <f t="shared" si="8"/>
        <v>0</v>
      </c>
      <c r="F110" s="31">
        <f t="shared" si="13"/>
        <v>0</v>
      </c>
      <c r="G110" s="32"/>
      <c r="H110" s="27"/>
      <c r="I110" s="32">
        <f t="shared" si="12"/>
        <v>0</v>
      </c>
      <c r="J110" s="33">
        <f t="shared" si="14"/>
        <v>0</v>
      </c>
      <c r="K110" s="27">
        <f t="shared" si="9"/>
        <v>0</v>
      </c>
      <c r="L110" s="35">
        <f t="shared" si="10"/>
        <v>0</v>
      </c>
      <c r="M110" s="32">
        <v>0</v>
      </c>
      <c r="N110" s="27">
        <f t="shared" si="11"/>
        <v>0</v>
      </c>
      <c r="Q110" s="9"/>
    </row>
    <row r="111" spans="1:17" ht="15" customHeight="1" x14ac:dyDescent="0.25">
      <c r="A111" s="28">
        <v>100</v>
      </c>
      <c r="B111" s="29" t="s">
        <v>98</v>
      </c>
      <c r="C111" s="30">
        <f>'MEI 2024'!M111</f>
        <v>0</v>
      </c>
      <c r="D111" s="45">
        <f>'MARET 2024'!N111</f>
        <v>4350</v>
      </c>
      <c r="E111" s="31">
        <f t="shared" si="8"/>
        <v>0</v>
      </c>
      <c r="F111" s="31">
        <f t="shared" si="13"/>
        <v>0</v>
      </c>
      <c r="G111" s="32"/>
      <c r="H111" s="27"/>
      <c r="I111" s="32">
        <f t="shared" si="12"/>
        <v>0</v>
      </c>
      <c r="J111" s="33">
        <f t="shared" si="14"/>
        <v>0</v>
      </c>
      <c r="K111" s="27">
        <f t="shared" si="9"/>
        <v>0</v>
      </c>
      <c r="L111" s="35">
        <f t="shared" si="10"/>
        <v>0</v>
      </c>
      <c r="M111" s="32">
        <v>0</v>
      </c>
      <c r="N111" s="27">
        <f t="shared" si="11"/>
        <v>0</v>
      </c>
      <c r="Q111" s="9"/>
    </row>
    <row r="112" spans="1:17" ht="15" customHeight="1" x14ac:dyDescent="0.25">
      <c r="A112" s="28">
        <v>101</v>
      </c>
      <c r="B112" s="29" t="s">
        <v>99</v>
      </c>
      <c r="C112" s="30">
        <f>'MEI 2024'!M112</f>
        <v>0</v>
      </c>
      <c r="D112" s="45">
        <f>'MARET 2024'!N112</f>
        <v>52700</v>
      </c>
      <c r="E112" s="31">
        <f t="shared" si="8"/>
        <v>0</v>
      </c>
      <c r="F112" s="31">
        <f t="shared" si="13"/>
        <v>0</v>
      </c>
      <c r="G112" s="32"/>
      <c r="H112" s="27"/>
      <c r="I112" s="32">
        <f t="shared" si="12"/>
        <v>0</v>
      </c>
      <c r="J112" s="33">
        <f t="shared" si="14"/>
        <v>-16</v>
      </c>
      <c r="K112" s="27">
        <f t="shared" si="9"/>
        <v>0</v>
      </c>
      <c r="L112" s="35">
        <f t="shared" si="10"/>
        <v>0</v>
      </c>
      <c r="M112" s="32">
        <v>16</v>
      </c>
      <c r="N112" s="27">
        <f t="shared" si="11"/>
        <v>0</v>
      </c>
      <c r="Q112" s="9"/>
    </row>
    <row r="113" spans="1:17" ht="15" customHeight="1" x14ac:dyDescent="0.25">
      <c r="A113" s="28">
        <v>102</v>
      </c>
      <c r="B113" s="29" t="s">
        <v>100</v>
      </c>
      <c r="C113" s="30">
        <f>'MEI 2024'!M113</f>
        <v>0</v>
      </c>
      <c r="D113" s="45">
        <f>'MARET 2024'!N113</f>
        <v>6133.5</v>
      </c>
      <c r="E113" s="31">
        <f t="shared" si="8"/>
        <v>0</v>
      </c>
      <c r="F113" s="31">
        <f t="shared" si="13"/>
        <v>0</v>
      </c>
      <c r="G113" s="32"/>
      <c r="H113" s="27"/>
      <c r="I113" s="32">
        <f t="shared" si="12"/>
        <v>0</v>
      </c>
      <c r="J113" s="33">
        <f t="shared" si="14"/>
        <v>-1</v>
      </c>
      <c r="K113" s="27">
        <f t="shared" si="9"/>
        <v>0</v>
      </c>
      <c r="L113" s="35">
        <f t="shared" si="10"/>
        <v>0</v>
      </c>
      <c r="M113" s="32">
        <v>1</v>
      </c>
      <c r="N113" s="27">
        <f t="shared" si="11"/>
        <v>0</v>
      </c>
      <c r="Q113" s="9"/>
    </row>
    <row r="114" spans="1:17" ht="15" customHeight="1" x14ac:dyDescent="0.25">
      <c r="A114" s="28">
        <v>103</v>
      </c>
      <c r="B114" s="29" t="s">
        <v>101</v>
      </c>
      <c r="C114" s="30">
        <f>'MEI 2024'!M114</f>
        <v>0</v>
      </c>
      <c r="D114" s="45">
        <f>'MARET 2024'!N114</f>
        <v>0</v>
      </c>
      <c r="E114" s="31">
        <f t="shared" si="8"/>
        <v>0</v>
      </c>
      <c r="F114" s="31">
        <f t="shared" si="13"/>
        <v>0</v>
      </c>
      <c r="G114" s="32"/>
      <c r="H114" s="27"/>
      <c r="I114" s="32">
        <f t="shared" si="12"/>
        <v>0</v>
      </c>
      <c r="J114" s="33">
        <f t="shared" si="14"/>
        <v>0</v>
      </c>
      <c r="K114" s="27">
        <f t="shared" si="9"/>
        <v>0</v>
      </c>
      <c r="L114" s="35">
        <f t="shared" si="10"/>
        <v>0</v>
      </c>
      <c r="M114" s="32">
        <v>0</v>
      </c>
      <c r="N114" s="27">
        <f t="shared" si="11"/>
        <v>0</v>
      </c>
      <c r="Q114" s="9"/>
    </row>
    <row r="115" spans="1:17" ht="15" customHeight="1" x14ac:dyDescent="0.25">
      <c r="A115" s="28">
        <v>104</v>
      </c>
      <c r="B115" s="29" t="s">
        <v>102</v>
      </c>
      <c r="C115" s="30">
        <f>'MEI 2024'!M115</f>
        <v>0</v>
      </c>
      <c r="D115" s="45">
        <f>'MARET 2024'!N115</f>
        <v>9740</v>
      </c>
      <c r="E115" s="31">
        <f t="shared" si="8"/>
        <v>0</v>
      </c>
      <c r="F115" s="31">
        <f t="shared" si="13"/>
        <v>0</v>
      </c>
      <c r="G115" s="32"/>
      <c r="H115" s="27"/>
      <c r="I115" s="32">
        <f t="shared" si="12"/>
        <v>0</v>
      </c>
      <c r="J115" s="33">
        <f t="shared" si="14"/>
        <v>-2</v>
      </c>
      <c r="K115" s="27">
        <f t="shared" si="9"/>
        <v>0</v>
      </c>
      <c r="L115" s="35">
        <f t="shared" si="10"/>
        <v>0</v>
      </c>
      <c r="M115" s="32">
        <v>2</v>
      </c>
      <c r="N115" s="27">
        <f t="shared" si="11"/>
        <v>0</v>
      </c>
      <c r="Q115" s="9"/>
    </row>
    <row r="116" spans="1:17" ht="15" customHeight="1" x14ac:dyDescent="0.25">
      <c r="A116" s="28">
        <v>105</v>
      </c>
      <c r="B116" s="29" t="s">
        <v>103</v>
      </c>
      <c r="C116" s="30">
        <f>'MEI 2024'!M116</f>
        <v>0</v>
      </c>
      <c r="D116" s="45">
        <f>'MARET 2024'!N116</f>
        <v>0</v>
      </c>
      <c r="E116" s="31">
        <f t="shared" si="8"/>
        <v>0</v>
      </c>
      <c r="F116" s="31">
        <f t="shared" si="13"/>
        <v>0</v>
      </c>
      <c r="G116" s="32"/>
      <c r="H116" s="27"/>
      <c r="I116" s="32">
        <f t="shared" si="12"/>
        <v>0</v>
      </c>
      <c r="J116" s="33">
        <f t="shared" si="14"/>
        <v>0</v>
      </c>
      <c r="K116" s="27">
        <f t="shared" si="9"/>
        <v>0</v>
      </c>
      <c r="L116" s="35">
        <f t="shared" si="10"/>
        <v>0</v>
      </c>
      <c r="M116" s="32">
        <v>0</v>
      </c>
      <c r="N116" s="27">
        <f t="shared" si="11"/>
        <v>0</v>
      </c>
      <c r="Q116" s="9"/>
    </row>
    <row r="117" spans="1:17" ht="15" customHeight="1" x14ac:dyDescent="0.25">
      <c r="A117" s="28">
        <v>106</v>
      </c>
      <c r="B117" s="29" t="s">
        <v>104</v>
      </c>
      <c r="C117" s="30">
        <f>'MEI 2024'!M117</f>
        <v>0</v>
      </c>
      <c r="D117" s="45">
        <f>'MARET 2024'!N117</f>
        <v>0</v>
      </c>
      <c r="E117" s="31">
        <f t="shared" si="8"/>
        <v>0</v>
      </c>
      <c r="F117" s="31">
        <f t="shared" si="13"/>
        <v>4000</v>
      </c>
      <c r="G117" s="32">
        <v>12</v>
      </c>
      <c r="H117" s="27">
        <v>48000</v>
      </c>
      <c r="I117" s="32">
        <f t="shared" si="12"/>
        <v>4000</v>
      </c>
      <c r="J117" s="33">
        <f t="shared" si="14"/>
        <v>12</v>
      </c>
      <c r="K117" s="27">
        <f t="shared" si="9"/>
        <v>48000</v>
      </c>
      <c r="L117" s="35">
        <f t="shared" si="10"/>
        <v>4000</v>
      </c>
      <c r="M117" s="32">
        <v>0</v>
      </c>
      <c r="N117" s="27">
        <f t="shared" si="11"/>
        <v>0</v>
      </c>
      <c r="P117" s="9"/>
      <c r="Q117" s="9"/>
    </row>
    <row r="118" spans="1:17" ht="15" customHeight="1" x14ac:dyDescent="0.25">
      <c r="A118" s="28">
        <v>107</v>
      </c>
      <c r="B118" s="29" t="s">
        <v>105</v>
      </c>
      <c r="C118" s="30">
        <f>'MEI 2024'!M118</f>
        <v>0</v>
      </c>
      <c r="D118" s="45">
        <f>'MARET 2024'!N118</f>
        <v>0</v>
      </c>
      <c r="E118" s="31">
        <f t="shared" si="8"/>
        <v>0</v>
      </c>
      <c r="F118" s="31">
        <f t="shared" si="13"/>
        <v>2550</v>
      </c>
      <c r="G118" s="32">
        <v>24</v>
      </c>
      <c r="H118" s="27">
        <v>61200</v>
      </c>
      <c r="I118" s="32">
        <f t="shared" si="12"/>
        <v>2550</v>
      </c>
      <c r="J118" s="33">
        <f t="shared" si="14"/>
        <v>24</v>
      </c>
      <c r="K118" s="27">
        <f t="shared" si="9"/>
        <v>61200</v>
      </c>
      <c r="L118" s="35">
        <f t="shared" si="10"/>
        <v>2550</v>
      </c>
      <c r="M118" s="32">
        <v>0</v>
      </c>
      <c r="N118" s="27">
        <f t="shared" si="11"/>
        <v>0</v>
      </c>
      <c r="Q118" s="9"/>
    </row>
    <row r="119" spans="1:17" ht="15" customHeight="1" x14ac:dyDescent="0.25">
      <c r="A119" s="28">
        <v>108</v>
      </c>
      <c r="B119" s="29" t="s">
        <v>106</v>
      </c>
      <c r="C119" s="30">
        <f>'MEI 2024'!M119</f>
        <v>0</v>
      </c>
      <c r="D119" s="45">
        <f>'MARET 2024'!N119</f>
        <v>44531.25</v>
      </c>
      <c r="E119" s="31">
        <f t="shared" si="8"/>
        <v>0</v>
      </c>
      <c r="F119" s="31">
        <f t="shared" si="13"/>
        <v>0</v>
      </c>
      <c r="G119" s="32"/>
      <c r="H119" s="27"/>
      <c r="I119" s="32">
        <f t="shared" si="12"/>
        <v>0</v>
      </c>
      <c r="J119" s="33">
        <f t="shared" si="14"/>
        <v>0</v>
      </c>
      <c r="K119" s="27">
        <f t="shared" si="9"/>
        <v>0</v>
      </c>
      <c r="L119" s="35">
        <f t="shared" si="10"/>
        <v>0</v>
      </c>
      <c r="M119" s="32">
        <v>0</v>
      </c>
      <c r="N119" s="27">
        <f t="shared" si="11"/>
        <v>0</v>
      </c>
      <c r="Q119" s="9"/>
    </row>
    <row r="120" spans="1:17" ht="15" customHeight="1" x14ac:dyDescent="0.25">
      <c r="A120" s="28">
        <v>109</v>
      </c>
      <c r="B120" s="29" t="s">
        <v>107</v>
      </c>
      <c r="C120" s="30">
        <f>'MEI 2024'!M120</f>
        <v>0</v>
      </c>
      <c r="D120" s="45">
        <f>'MARET 2024'!N120</f>
        <v>258666.66666666666</v>
      </c>
      <c r="E120" s="31">
        <f t="shared" si="8"/>
        <v>0</v>
      </c>
      <c r="F120" s="31">
        <f t="shared" si="13"/>
        <v>0</v>
      </c>
      <c r="G120" s="32"/>
      <c r="H120" s="27"/>
      <c r="I120" s="32">
        <f t="shared" si="12"/>
        <v>0</v>
      </c>
      <c r="J120" s="33">
        <f t="shared" si="14"/>
        <v>-1</v>
      </c>
      <c r="K120" s="27">
        <f t="shared" si="9"/>
        <v>0</v>
      </c>
      <c r="L120" s="35">
        <f t="shared" si="10"/>
        <v>0</v>
      </c>
      <c r="M120" s="32">
        <v>1</v>
      </c>
      <c r="N120" s="27">
        <f t="shared" si="11"/>
        <v>0</v>
      </c>
      <c r="Q120" s="9"/>
    </row>
    <row r="121" spans="1:17" ht="15" customHeight="1" x14ac:dyDescent="0.25">
      <c r="A121" s="28">
        <v>110</v>
      </c>
      <c r="B121" s="29" t="s">
        <v>108</v>
      </c>
      <c r="C121" s="30">
        <f>'MEI 2024'!M121</f>
        <v>0</v>
      </c>
      <c r="D121" s="45">
        <f>'MARET 2024'!N121</f>
        <v>0</v>
      </c>
      <c r="E121" s="31">
        <f t="shared" si="8"/>
        <v>0</v>
      </c>
      <c r="F121" s="31">
        <f t="shared" si="13"/>
        <v>0</v>
      </c>
      <c r="G121" s="32"/>
      <c r="H121" s="27"/>
      <c r="I121" s="32">
        <f t="shared" si="12"/>
        <v>0</v>
      </c>
      <c r="J121" s="33">
        <f t="shared" si="14"/>
        <v>0</v>
      </c>
      <c r="K121" s="27">
        <f t="shared" si="9"/>
        <v>0</v>
      </c>
      <c r="L121" s="35">
        <f t="shared" si="10"/>
        <v>0</v>
      </c>
      <c r="M121" s="32">
        <v>0</v>
      </c>
      <c r="N121" s="27">
        <f t="shared" si="11"/>
        <v>0</v>
      </c>
      <c r="Q121" s="9"/>
    </row>
    <row r="122" spans="1:17" ht="15" customHeight="1" x14ac:dyDescent="0.25">
      <c r="A122" s="28">
        <v>111</v>
      </c>
      <c r="B122" s="29" t="s">
        <v>109</v>
      </c>
      <c r="C122" s="30">
        <f>'MEI 2024'!M122</f>
        <v>0</v>
      </c>
      <c r="D122" s="45">
        <f>'MARET 2024'!N122</f>
        <v>189999.90666666668</v>
      </c>
      <c r="E122" s="31">
        <f t="shared" si="8"/>
        <v>0</v>
      </c>
      <c r="F122" s="31">
        <f t="shared" si="13"/>
        <v>0</v>
      </c>
      <c r="G122" s="32"/>
      <c r="H122" s="27"/>
      <c r="I122" s="32">
        <f t="shared" si="12"/>
        <v>0</v>
      </c>
      <c r="J122" s="33">
        <f t="shared" si="14"/>
        <v>-9</v>
      </c>
      <c r="K122" s="27">
        <f t="shared" si="9"/>
        <v>0</v>
      </c>
      <c r="L122" s="35">
        <f t="shared" si="10"/>
        <v>0</v>
      </c>
      <c r="M122" s="32">
        <v>9</v>
      </c>
      <c r="N122" s="27">
        <f t="shared" si="11"/>
        <v>0</v>
      </c>
      <c r="Q122" s="9"/>
    </row>
    <row r="123" spans="1:17" ht="15" customHeight="1" x14ac:dyDescent="0.25">
      <c r="A123" s="28">
        <v>112</v>
      </c>
      <c r="B123" s="29" t="s">
        <v>110</v>
      </c>
      <c r="C123" s="30">
        <f>'MEI 2024'!M123</f>
        <v>0</v>
      </c>
      <c r="D123" s="45">
        <f>'MARET 2024'!N123</f>
        <v>0</v>
      </c>
      <c r="E123" s="31">
        <f t="shared" si="8"/>
        <v>0</v>
      </c>
      <c r="F123" s="31">
        <f t="shared" si="13"/>
        <v>0</v>
      </c>
      <c r="G123" s="32"/>
      <c r="H123" s="27"/>
      <c r="I123" s="32">
        <f t="shared" si="12"/>
        <v>0</v>
      </c>
      <c r="J123" s="33">
        <f t="shared" si="14"/>
        <v>0</v>
      </c>
      <c r="K123" s="27">
        <f t="shared" si="9"/>
        <v>0</v>
      </c>
      <c r="L123" s="35">
        <f t="shared" si="10"/>
        <v>0</v>
      </c>
      <c r="M123" s="32">
        <v>0</v>
      </c>
      <c r="N123" s="27">
        <f t="shared" si="11"/>
        <v>0</v>
      </c>
      <c r="Q123" s="9"/>
    </row>
    <row r="124" spans="1:17" ht="15" customHeight="1" x14ac:dyDescent="0.25">
      <c r="A124" s="28">
        <v>113</v>
      </c>
      <c r="B124" s="29" t="s">
        <v>111</v>
      </c>
      <c r="C124" s="30">
        <f>'MEI 2024'!M124</f>
        <v>0</v>
      </c>
      <c r="D124" s="45">
        <f>'MARET 2024'!N124</f>
        <v>35518.6</v>
      </c>
      <c r="E124" s="31">
        <f t="shared" si="8"/>
        <v>0</v>
      </c>
      <c r="F124" s="31">
        <f t="shared" si="13"/>
        <v>0</v>
      </c>
      <c r="G124" s="33"/>
      <c r="H124" s="27"/>
      <c r="I124" s="32">
        <f t="shared" si="12"/>
        <v>0</v>
      </c>
      <c r="J124" s="33">
        <f t="shared" si="14"/>
        <v>-8</v>
      </c>
      <c r="K124" s="27">
        <f t="shared" si="9"/>
        <v>0</v>
      </c>
      <c r="L124" s="35">
        <f t="shared" si="10"/>
        <v>0</v>
      </c>
      <c r="M124" s="32">
        <v>8</v>
      </c>
      <c r="N124" s="27">
        <f t="shared" si="11"/>
        <v>0</v>
      </c>
      <c r="Q124" s="9"/>
    </row>
    <row r="125" spans="1:17" ht="15" customHeight="1" x14ac:dyDescent="0.25">
      <c r="A125" s="28">
        <v>114</v>
      </c>
      <c r="B125" s="29" t="s">
        <v>112</v>
      </c>
      <c r="C125" s="30">
        <f>'MEI 2024'!M125</f>
        <v>0</v>
      </c>
      <c r="D125" s="45">
        <f>'MARET 2024'!N125</f>
        <v>31078.774999999998</v>
      </c>
      <c r="E125" s="31">
        <f t="shared" si="8"/>
        <v>0</v>
      </c>
      <c r="F125" s="31">
        <f t="shared" si="13"/>
        <v>0</v>
      </c>
      <c r="G125" s="33"/>
      <c r="H125" s="27"/>
      <c r="I125" s="32">
        <f t="shared" si="12"/>
        <v>0</v>
      </c>
      <c r="J125" s="33">
        <f t="shared" si="14"/>
        <v>-7</v>
      </c>
      <c r="K125" s="27">
        <f t="shared" si="9"/>
        <v>0</v>
      </c>
      <c r="L125" s="35">
        <f t="shared" si="10"/>
        <v>0</v>
      </c>
      <c r="M125" s="32">
        <v>7</v>
      </c>
      <c r="N125" s="27">
        <f t="shared" si="11"/>
        <v>0</v>
      </c>
      <c r="Q125" s="9"/>
    </row>
    <row r="126" spans="1:17" ht="15" customHeight="1" x14ac:dyDescent="0.25">
      <c r="A126" s="28">
        <v>115</v>
      </c>
      <c r="B126" s="29" t="s">
        <v>113</v>
      </c>
      <c r="C126" s="30">
        <f>'MEI 2024'!M126</f>
        <v>0</v>
      </c>
      <c r="D126" s="45">
        <f>'MARET 2024'!N126</f>
        <v>0</v>
      </c>
      <c r="E126" s="31">
        <f t="shared" si="8"/>
        <v>0</v>
      </c>
      <c r="F126" s="31">
        <f t="shared" si="13"/>
        <v>0</v>
      </c>
      <c r="G126" s="33"/>
      <c r="H126" s="27"/>
      <c r="I126" s="32">
        <f t="shared" si="12"/>
        <v>0</v>
      </c>
      <c r="J126" s="33">
        <f t="shared" si="14"/>
        <v>0</v>
      </c>
      <c r="K126" s="27">
        <f t="shared" si="9"/>
        <v>0</v>
      </c>
      <c r="L126" s="35">
        <f t="shared" si="10"/>
        <v>0</v>
      </c>
      <c r="M126" s="32">
        <v>0</v>
      </c>
      <c r="N126" s="27">
        <f t="shared" si="11"/>
        <v>0</v>
      </c>
      <c r="Q126" s="12"/>
    </row>
    <row r="127" spans="1:17" ht="15" customHeight="1" x14ac:dyDescent="0.25">
      <c r="A127" s="28">
        <v>116</v>
      </c>
      <c r="B127" s="29" t="s">
        <v>114</v>
      </c>
      <c r="C127" s="30">
        <f>'MEI 2024'!M127</f>
        <v>0</v>
      </c>
      <c r="D127" s="45">
        <f>'MARET 2024'!N127</f>
        <v>39958.424999999996</v>
      </c>
      <c r="E127" s="31">
        <f t="shared" si="8"/>
        <v>0</v>
      </c>
      <c r="F127" s="31">
        <f t="shared" si="13"/>
        <v>0</v>
      </c>
      <c r="G127" s="33"/>
      <c r="H127" s="27"/>
      <c r="I127" s="32">
        <f t="shared" si="12"/>
        <v>0</v>
      </c>
      <c r="J127" s="33">
        <f t="shared" si="14"/>
        <v>-9</v>
      </c>
      <c r="K127" s="27">
        <f t="shared" si="9"/>
        <v>0</v>
      </c>
      <c r="L127" s="35">
        <f t="shared" si="10"/>
        <v>0</v>
      </c>
      <c r="M127" s="32">
        <v>9</v>
      </c>
      <c r="N127" s="27">
        <f t="shared" si="11"/>
        <v>0</v>
      </c>
      <c r="Q127" s="9"/>
    </row>
    <row r="128" spans="1:17" ht="15" customHeight="1" x14ac:dyDescent="0.25">
      <c r="A128" s="28">
        <v>117</v>
      </c>
      <c r="B128" s="29" t="s">
        <v>115</v>
      </c>
      <c r="C128" s="30">
        <f>'MEI 2024'!M128</f>
        <v>0</v>
      </c>
      <c r="D128" s="45">
        <f>'MARET 2024'!N128</f>
        <v>53277.899999999994</v>
      </c>
      <c r="E128" s="31">
        <f t="shared" si="8"/>
        <v>0</v>
      </c>
      <c r="F128" s="31">
        <f t="shared" si="13"/>
        <v>0</v>
      </c>
      <c r="G128" s="33"/>
      <c r="H128" s="27"/>
      <c r="I128" s="32">
        <f t="shared" si="12"/>
        <v>0</v>
      </c>
      <c r="J128" s="33">
        <f t="shared" si="14"/>
        <v>-12</v>
      </c>
      <c r="K128" s="27">
        <f t="shared" si="9"/>
        <v>0</v>
      </c>
      <c r="L128" s="35">
        <f t="shared" si="10"/>
        <v>0</v>
      </c>
      <c r="M128" s="32">
        <v>12</v>
      </c>
      <c r="N128" s="27">
        <f t="shared" si="11"/>
        <v>0</v>
      </c>
      <c r="Q128" s="9"/>
    </row>
    <row r="129" spans="1:17" ht="15" customHeight="1" x14ac:dyDescent="0.25">
      <c r="A129" s="28">
        <v>118</v>
      </c>
      <c r="B129" s="29" t="s">
        <v>116</v>
      </c>
      <c r="C129" s="30">
        <f>'MEI 2024'!M129</f>
        <v>0</v>
      </c>
      <c r="D129" s="45">
        <f>'MARET 2024'!N129</f>
        <v>8879.65</v>
      </c>
      <c r="E129" s="31">
        <f t="shared" si="8"/>
        <v>0</v>
      </c>
      <c r="F129" s="31">
        <f t="shared" si="13"/>
        <v>0</v>
      </c>
      <c r="G129" s="33"/>
      <c r="H129" s="27"/>
      <c r="I129" s="32">
        <f t="shared" si="12"/>
        <v>0</v>
      </c>
      <c r="J129" s="33">
        <f t="shared" si="14"/>
        <v>-2</v>
      </c>
      <c r="K129" s="27">
        <f t="shared" si="9"/>
        <v>0</v>
      </c>
      <c r="L129" s="35">
        <f t="shared" si="10"/>
        <v>0</v>
      </c>
      <c r="M129" s="32">
        <v>2</v>
      </c>
      <c r="N129" s="27">
        <f t="shared" si="11"/>
        <v>0</v>
      </c>
      <c r="Q129" s="9"/>
    </row>
    <row r="130" spans="1:17" ht="15" customHeight="1" x14ac:dyDescent="0.25">
      <c r="A130" s="28">
        <v>119</v>
      </c>
      <c r="B130" s="29" t="s">
        <v>117</v>
      </c>
      <c r="C130" s="30">
        <f>'MEI 2024'!M130</f>
        <v>0</v>
      </c>
      <c r="D130" s="45">
        <f>'MARET 2024'!N130</f>
        <v>0</v>
      </c>
      <c r="E130" s="31">
        <f t="shared" si="8"/>
        <v>0</v>
      </c>
      <c r="F130" s="31">
        <f t="shared" si="13"/>
        <v>0</v>
      </c>
      <c r="G130" s="32"/>
      <c r="H130" s="27"/>
      <c r="I130" s="32">
        <f t="shared" si="12"/>
        <v>0</v>
      </c>
      <c r="J130" s="33">
        <f t="shared" si="14"/>
        <v>0</v>
      </c>
      <c r="K130" s="27">
        <f t="shared" si="9"/>
        <v>0</v>
      </c>
      <c r="L130" s="35">
        <f t="shared" si="10"/>
        <v>0</v>
      </c>
      <c r="M130" s="32">
        <v>0</v>
      </c>
      <c r="N130" s="27">
        <f t="shared" si="11"/>
        <v>0</v>
      </c>
      <c r="Q130" s="9"/>
    </row>
    <row r="131" spans="1:17" ht="15" customHeight="1" x14ac:dyDescent="0.25">
      <c r="A131" s="28">
        <v>120</v>
      </c>
      <c r="B131" s="29" t="s">
        <v>118</v>
      </c>
      <c r="C131" s="30">
        <f>'MEI 2024'!M131</f>
        <v>0</v>
      </c>
      <c r="D131" s="45">
        <f>'MARET 2024'!N131</f>
        <v>0</v>
      </c>
      <c r="E131" s="31">
        <f t="shared" si="8"/>
        <v>0</v>
      </c>
      <c r="F131" s="31">
        <f t="shared" si="13"/>
        <v>0</v>
      </c>
      <c r="G131" s="32"/>
      <c r="H131" s="27"/>
      <c r="I131" s="32">
        <f t="shared" si="12"/>
        <v>0</v>
      </c>
      <c r="J131" s="33">
        <f t="shared" si="14"/>
        <v>0</v>
      </c>
      <c r="K131" s="27">
        <f t="shared" si="9"/>
        <v>0</v>
      </c>
      <c r="L131" s="35">
        <f t="shared" si="10"/>
        <v>0</v>
      </c>
      <c r="M131" s="32">
        <v>0</v>
      </c>
      <c r="N131" s="27">
        <f t="shared" si="11"/>
        <v>0</v>
      </c>
      <c r="Q131" s="9"/>
    </row>
    <row r="132" spans="1:17" ht="15" customHeight="1" x14ac:dyDescent="0.25">
      <c r="A132" s="28">
        <v>121</v>
      </c>
      <c r="B132" s="29" t="s">
        <v>119</v>
      </c>
      <c r="C132" s="30">
        <f>'MEI 2024'!M132</f>
        <v>0</v>
      </c>
      <c r="D132" s="45">
        <f>'MARET 2024'!N132</f>
        <v>116666.55</v>
      </c>
      <c r="E132" s="31">
        <f t="shared" si="8"/>
        <v>0</v>
      </c>
      <c r="F132" s="31">
        <f t="shared" si="13"/>
        <v>0</v>
      </c>
      <c r="G132" s="32"/>
      <c r="H132" s="27"/>
      <c r="I132" s="32">
        <f t="shared" si="12"/>
        <v>0</v>
      </c>
      <c r="J132" s="33">
        <f t="shared" si="14"/>
        <v>-5</v>
      </c>
      <c r="K132" s="27">
        <f t="shared" si="9"/>
        <v>0</v>
      </c>
      <c r="L132" s="35">
        <f t="shared" si="10"/>
        <v>0</v>
      </c>
      <c r="M132" s="32">
        <v>5</v>
      </c>
      <c r="N132" s="27">
        <f t="shared" si="11"/>
        <v>0</v>
      </c>
      <c r="P132" s="9"/>
      <c r="Q132" s="9"/>
    </row>
    <row r="133" spans="1:17" ht="15" customHeight="1" x14ac:dyDescent="0.25">
      <c r="A133" s="28">
        <v>122</v>
      </c>
      <c r="B133" s="29" t="s">
        <v>120</v>
      </c>
      <c r="C133" s="30">
        <f>'MEI 2024'!M133</f>
        <v>0</v>
      </c>
      <c r="D133" s="45">
        <f>'MARET 2024'!N133</f>
        <v>599750</v>
      </c>
      <c r="E133" s="31">
        <f t="shared" si="8"/>
        <v>0</v>
      </c>
      <c r="F133" s="31">
        <f t="shared" si="13"/>
        <v>0</v>
      </c>
      <c r="G133" s="32"/>
      <c r="H133" s="27"/>
      <c r="I133" s="32">
        <f t="shared" si="12"/>
        <v>0</v>
      </c>
      <c r="J133" s="33">
        <f t="shared" si="14"/>
        <v>-1</v>
      </c>
      <c r="K133" s="27">
        <f t="shared" si="9"/>
        <v>0</v>
      </c>
      <c r="L133" s="35">
        <f t="shared" si="10"/>
        <v>0</v>
      </c>
      <c r="M133" s="32">
        <v>1</v>
      </c>
      <c r="N133" s="27">
        <f t="shared" si="11"/>
        <v>0</v>
      </c>
      <c r="Q133" s="9"/>
    </row>
    <row r="134" spans="1:17" ht="15" customHeight="1" x14ac:dyDescent="0.25">
      <c r="A134" s="28">
        <v>123</v>
      </c>
      <c r="B134" s="29" t="s">
        <v>121</v>
      </c>
      <c r="C134" s="30">
        <f>'MEI 2024'!M134</f>
        <v>0</v>
      </c>
      <c r="D134" s="45">
        <f>'MARET 2024'!N134</f>
        <v>706023.5294117647</v>
      </c>
      <c r="E134" s="31">
        <f t="shared" si="8"/>
        <v>0</v>
      </c>
      <c r="F134" s="31">
        <f t="shared" si="13"/>
        <v>0</v>
      </c>
      <c r="G134" s="32"/>
      <c r="H134" s="27"/>
      <c r="I134" s="32">
        <f t="shared" si="12"/>
        <v>0</v>
      </c>
      <c r="J134" s="33">
        <f t="shared" si="14"/>
        <v>-61</v>
      </c>
      <c r="K134" s="27">
        <f t="shared" si="9"/>
        <v>0</v>
      </c>
      <c r="L134" s="35">
        <f t="shared" si="10"/>
        <v>0</v>
      </c>
      <c r="M134" s="32">
        <v>61</v>
      </c>
      <c r="N134" s="27">
        <f t="shared" si="11"/>
        <v>0</v>
      </c>
      <c r="Q134" s="9"/>
    </row>
    <row r="135" spans="1:17" ht="15" customHeight="1" x14ac:dyDescent="0.25">
      <c r="A135" s="28">
        <v>124</v>
      </c>
      <c r="B135" s="29" t="s">
        <v>122</v>
      </c>
      <c r="C135" s="30">
        <f>'MEI 2024'!M135</f>
        <v>0</v>
      </c>
      <c r="D135" s="45">
        <f>'MARET 2024'!N135</f>
        <v>0</v>
      </c>
      <c r="E135" s="31">
        <f t="shared" si="8"/>
        <v>0</v>
      </c>
      <c r="F135" s="31">
        <f t="shared" si="13"/>
        <v>0</v>
      </c>
      <c r="G135" s="32"/>
      <c r="H135" s="27"/>
      <c r="I135" s="32">
        <f t="shared" si="12"/>
        <v>0</v>
      </c>
      <c r="J135" s="33">
        <f t="shared" si="14"/>
        <v>0</v>
      </c>
      <c r="K135" s="27">
        <f t="shared" si="9"/>
        <v>0</v>
      </c>
      <c r="L135" s="35">
        <f t="shared" si="10"/>
        <v>0</v>
      </c>
      <c r="M135" s="32">
        <v>0</v>
      </c>
      <c r="N135" s="27">
        <f t="shared" si="11"/>
        <v>0</v>
      </c>
      <c r="Q135" s="9"/>
    </row>
    <row r="136" spans="1:17" ht="15" customHeight="1" x14ac:dyDescent="0.25">
      <c r="A136" s="28">
        <v>125</v>
      </c>
      <c r="B136" s="29" t="s">
        <v>123</v>
      </c>
      <c r="C136" s="30">
        <f>'MEI 2024'!M136</f>
        <v>0</v>
      </c>
      <c r="D136" s="45">
        <f>'MARET 2024'!N136</f>
        <v>28750</v>
      </c>
      <c r="E136" s="31">
        <f t="shared" si="8"/>
        <v>0</v>
      </c>
      <c r="F136" s="31">
        <f t="shared" si="13"/>
        <v>0</v>
      </c>
      <c r="G136" s="32"/>
      <c r="H136" s="27"/>
      <c r="I136" s="32">
        <f t="shared" si="12"/>
        <v>0</v>
      </c>
      <c r="J136" s="33">
        <f t="shared" si="14"/>
        <v>-5</v>
      </c>
      <c r="K136" s="27">
        <f t="shared" si="9"/>
        <v>0</v>
      </c>
      <c r="L136" s="35">
        <f t="shared" si="10"/>
        <v>0</v>
      </c>
      <c r="M136" s="32">
        <v>5</v>
      </c>
      <c r="N136" s="27">
        <f t="shared" si="11"/>
        <v>0</v>
      </c>
      <c r="Q136" s="9"/>
    </row>
    <row r="137" spans="1:17" ht="15" customHeight="1" x14ac:dyDescent="0.25">
      <c r="A137" s="28">
        <v>126</v>
      </c>
      <c r="B137" s="29" t="s">
        <v>124</v>
      </c>
      <c r="C137" s="30">
        <f>'MEI 2024'!M137</f>
        <v>0</v>
      </c>
      <c r="D137" s="45">
        <f>'MARET 2024'!N137</f>
        <v>17250</v>
      </c>
      <c r="E137" s="31">
        <f t="shared" si="8"/>
        <v>0</v>
      </c>
      <c r="F137" s="31">
        <f t="shared" si="13"/>
        <v>0</v>
      </c>
      <c r="G137" s="32"/>
      <c r="H137" s="27"/>
      <c r="I137" s="32">
        <f t="shared" si="12"/>
        <v>0</v>
      </c>
      <c r="J137" s="33">
        <f t="shared" si="14"/>
        <v>-3</v>
      </c>
      <c r="K137" s="27">
        <f t="shared" si="9"/>
        <v>0</v>
      </c>
      <c r="L137" s="35">
        <f t="shared" si="10"/>
        <v>0</v>
      </c>
      <c r="M137" s="32">
        <v>3</v>
      </c>
      <c r="N137" s="27">
        <f t="shared" si="11"/>
        <v>0</v>
      </c>
      <c r="P137" s="9"/>
      <c r="Q137" s="9"/>
    </row>
    <row r="138" spans="1:17" ht="15" customHeight="1" x14ac:dyDescent="0.25">
      <c r="A138" s="28">
        <v>127</v>
      </c>
      <c r="B138" s="29" t="s">
        <v>125</v>
      </c>
      <c r="C138" s="30">
        <f>'MEI 2024'!M138</f>
        <v>0</v>
      </c>
      <c r="D138" s="45">
        <f>'MARET 2024'!N138</f>
        <v>0</v>
      </c>
      <c r="E138" s="31">
        <f t="shared" si="8"/>
        <v>0</v>
      </c>
      <c r="F138" s="31">
        <f t="shared" si="13"/>
        <v>32000</v>
      </c>
      <c r="G138" s="32">
        <v>2</v>
      </c>
      <c r="H138" s="27">
        <v>64000</v>
      </c>
      <c r="I138" s="32">
        <f t="shared" si="12"/>
        <v>32000</v>
      </c>
      <c r="J138" s="33">
        <f t="shared" si="14"/>
        <v>2</v>
      </c>
      <c r="K138" s="27">
        <f t="shared" si="9"/>
        <v>64000</v>
      </c>
      <c r="L138" s="35">
        <f t="shared" si="10"/>
        <v>32000</v>
      </c>
      <c r="M138" s="32">
        <v>0</v>
      </c>
      <c r="N138" s="27">
        <f t="shared" si="11"/>
        <v>0</v>
      </c>
      <c r="Q138" s="9"/>
    </row>
    <row r="139" spans="1:17" ht="15" customHeight="1" x14ac:dyDescent="0.25">
      <c r="A139" s="28">
        <v>128</v>
      </c>
      <c r="B139" s="29" t="s">
        <v>126</v>
      </c>
      <c r="C139" s="30">
        <f>'MEI 2024'!M139</f>
        <v>0</v>
      </c>
      <c r="D139" s="45">
        <f>'MARET 2024'!N139</f>
        <v>0</v>
      </c>
      <c r="E139" s="31">
        <f t="shared" si="8"/>
        <v>0</v>
      </c>
      <c r="F139" s="31">
        <f t="shared" si="13"/>
        <v>0</v>
      </c>
      <c r="G139" s="32"/>
      <c r="H139" s="27"/>
      <c r="I139" s="32">
        <f t="shared" si="12"/>
        <v>0</v>
      </c>
      <c r="J139" s="33">
        <f t="shared" si="14"/>
        <v>0</v>
      </c>
      <c r="K139" s="27">
        <f t="shared" si="9"/>
        <v>0</v>
      </c>
      <c r="L139" s="35">
        <f t="shared" si="10"/>
        <v>0</v>
      </c>
      <c r="M139" s="32">
        <v>0</v>
      </c>
      <c r="N139" s="27">
        <f t="shared" si="11"/>
        <v>0</v>
      </c>
      <c r="Q139" s="9"/>
    </row>
    <row r="140" spans="1:17" ht="15" customHeight="1" x14ac:dyDescent="0.25">
      <c r="A140" s="28">
        <v>129</v>
      </c>
      <c r="B140" s="29" t="s">
        <v>127</v>
      </c>
      <c r="C140" s="30">
        <f>'MEI 2024'!M140</f>
        <v>0</v>
      </c>
      <c r="D140" s="45">
        <f>'MARET 2024'!N140</f>
        <v>62500</v>
      </c>
      <c r="E140" s="31">
        <f t="shared" si="8"/>
        <v>0</v>
      </c>
      <c r="F140" s="31">
        <f t="shared" si="13"/>
        <v>22500</v>
      </c>
      <c r="G140" s="32">
        <v>4</v>
      </c>
      <c r="H140" s="27">
        <v>90000</v>
      </c>
      <c r="I140" s="32">
        <f t="shared" si="12"/>
        <v>22500</v>
      </c>
      <c r="J140" s="33">
        <f t="shared" si="14"/>
        <v>-11</v>
      </c>
      <c r="K140" s="27">
        <f t="shared" si="9"/>
        <v>-419375</v>
      </c>
      <c r="L140" s="35">
        <f t="shared" si="10"/>
        <v>38125</v>
      </c>
      <c r="M140" s="32">
        <v>15</v>
      </c>
      <c r="N140" s="27">
        <f t="shared" si="11"/>
        <v>571875</v>
      </c>
      <c r="Q140" s="9"/>
    </row>
    <row r="141" spans="1:17" ht="15" customHeight="1" x14ac:dyDescent="0.25">
      <c r="A141" s="28">
        <v>130</v>
      </c>
      <c r="B141" s="29" t="s">
        <v>128</v>
      </c>
      <c r="C141" s="30">
        <f>'MEI 2024'!M141</f>
        <v>0</v>
      </c>
      <c r="D141" s="45">
        <f>'MARET 2024'!N141</f>
        <v>12708.375</v>
      </c>
      <c r="E141" s="31">
        <f t="shared" si="8"/>
        <v>0</v>
      </c>
      <c r="F141" s="31">
        <f t="shared" si="13"/>
        <v>13875</v>
      </c>
      <c r="G141" s="32">
        <v>12</v>
      </c>
      <c r="H141" s="27">
        <v>166500</v>
      </c>
      <c r="I141" s="32">
        <f t="shared" si="12"/>
        <v>13875</v>
      </c>
      <c r="J141" s="33">
        <f t="shared" si="14"/>
        <v>2</v>
      </c>
      <c r="K141" s="27">
        <f t="shared" si="9"/>
        <v>29868.0625</v>
      </c>
      <c r="L141" s="35">
        <f t="shared" si="10"/>
        <v>14934.03125</v>
      </c>
      <c r="M141" s="32">
        <v>10</v>
      </c>
      <c r="N141" s="27">
        <f t="shared" si="11"/>
        <v>149340.3125</v>
      </c>
      <c r="Q141" s="9"/>
    </row>
    <row r="142" spans="1:17" ht="15" customHeight="1" x14ac:dyDescent="0.25">
      <c r="A142" s="28">
        <v>131</v>
      </c>
      <c r="B142" s="29" t="s">
        <v>129</v>
      </c>
      <c r="C142" s="30">
        <f>'MEI 2024'!M142</f>
        <v>0</v>
      </c>
      <c r="D142" s="45">
        <f>'MARET 2024'!N142</f>
        <v>51666.8</v>
      </c>
      <c r="E142" s="31">
        <f t="shared" ref="E142:E205" si="15">IF(C142&gt;0,D142/C142,0)</f>
        <v>0</v>
      </c>
      <c r="F142" s="31">
        <f t="shared" si="13"/>
        <v>0</v>
      </c>
      <c r="G142" s="32"/>
      <c r="H142" s="27"/>
      <c r="I142" s="32">
        <f t="shared" si="12"/>
        <v>0</v>
      </c>
      <c r="J142" s="33">
        <f t="shared" si="14"/>
        <v>-2</v>
      </c>
      <c r="K142" s="27">
        <f t="shared" ref="K142:K205" si="16">J142*L142</f>
        <v>0</v>
      </c>
      <c r="L142" s="35">
        <f t="shared" ref="L142:L205" si="17">IF(G142&gt;0,(D142+H142)/(C142+G142),F142)</f>
        <v>0</v>
      </c>
      <c r="M142" s="32">
        <v>2</v>
      </c>
      <c r="N142" s="27">
        <f t="shared" ref="N142:N205" si="18">M142*L142</f>
        <v>0</v>
      </c>
      <c r="P142" s="32"/>
      <c r="Q142" s="9"/>
    </row>
    <row r="143" spans="1:17" ht="15" customHeight="1" x14ac:dyDescent="0.25">
      <c r="A143" s="28">
        <v>132</v>
      </c>
      <c r="B143" s="29" t="s">
        <v>130</v>
      </c>
      <c r="C143" s="30">
        <f>'MEI 2024'!M143</f>
        <v>0</v>
      </c>
      <c r="D143" s="45">
        <f>'MARET 2024'!N143</f>
        <v>25833.4</v>
      </c>
      <c r="E143" s="31">
        <f t="shared" si="15"/>
        <v>0</v>
      </c>
      <c r="F143" s="31">
        <f t="shared" si="13"/>
        <v>0</v>
      </c>
      <c r="G143" s="32"/>
      <c r="H143" s="27"/>
      <c r="I143" s="32">
        <f t="shared" ref="I143:I206" si="19">IF(G143&gt;0,H143/G143,0)</f>
        <v>0</v>
      </c>
      <c r="J143" s="33">
        <f t="shared" si="14"/>
        <v>-1</v>
      </c>
      <c r="K143" s="27">
        <f t="shared" si="16"/>
        <v>0</v>
      </c>
      <c r="L143" s="35">
        <f t="shared" si="17"/>
        <v>0</v>
      </c>
      <c r="M143" s="32">
        <v>1</v>
      </c>
      <c r="N143" s="27">
        <f t="shared" si="18"/>
        <v>0</v>
      </c>
      <c r="P143" s="32"/>
      <c r="Q143" s="9"/>
    </row>
    <row r="144" spans="1:17" ht="15" customHeight="1" x14ac:dyDescent="0.25">
      <c r="A144" s="28">
        <v>133</v>
      </c>
      <c r="B144" s="29" t="s">
        <v>131</v>
      </c>
      <c r="C144" s="30">
        <f>'MEI 2024'!M144</f>
        <v>0</v>
      </c>
      <c r="D144" s="45">
        <f>'MARET 2024'!N144</f>
        <v>25833.4</v>
      </c>
      <c r="E144" s="31">
        <f t="shared" si="15"/>
        <v>0</v>
      </c>
      <c r="F144" s="31">
        <f t="shared" ref="F144:F207" si="20">IF(C144&gt;0,E144,I144)</f>
        <v>0</v>
      </c>
      <c r="G144" s="32"/>
      <c r="H144" s="27"/>
      <c r="I144" s="32">
        <f t="shared" si="19"/>
        <v>0</v>
      </c>
      <c r="J144" s="33">
        <f t="shared" ref="J144:J190" si="21">C144+G144-M144</f>
        <v>-1</v>
      </c>
      <c r="K144" s="27">
        <f t="shared" si="16"/>
        <v>0</v>
      </c>
      <c r="L144" s="35">
        <f t="shared" si="17"/>
        <v>0</v>
      </c>
      <c r="M144" s="32">
        <v>1</v>
      </c>
      <c r="N144" s="27">
        <f t="shared" si="18"/>
        <v>0</v>
      </c>
      <c r="P144" s="32"/>
      <c r="Q144" s="9"/>
    </row>
    <row r="145" spans="1:17" ht="15" customHeight="1" x14ac:dyDescent="0.25">
      <c r="A145" s="28">
        <v>134</v>
      </c>
      <c r="B145" s="29" t="s">
        <v>132</v>
      </c>
      <c r="C145" s="30">
        <f>'MEI 2024'!M145</f>
        <v>0</v>
      </c>
      <c r="D145" s="45">
        <f>'MARET 2024'!N145</f>
        <v>0</v>
      </c>
      <c r="E145" s="31">
        <f t="shared" si="15"/>
        <v>0</v>
      </c>
      <c r="F145" s="31">
        <f t="shared" si="20"/>
        <v>0</v>
      </c>
      <c r="G145" s="32"/>
      <c r="H145" s="27"/>
      <c r="I145" s="32">
        <f t="shared" si="19"/>
        <v>0</v>
      </c>
      <c r="J145" s="33">
        <f t="shared" si="21"/>
        <v>0</v>
      </c>
      <c r="K145" s="27">
        <f t="shared" si="16"/>
        <v>0</v>
      </c>
      <c r="L145" s="35">
        <f t="shared" si="17"/>
        <v>0</v>
      </c>
      <c r="M145" s="32">
        <v>0</v>
      </c>
      <c r="N145" s="27">
        <f t="shared" si="18"/>
        <v>0</v>
      </c>
      <c r="P145" s="32"/>
      <c r="Q145" s="9"/>
    </row>
    <row r="146" spans="1:17" ht="15" customHeight="1" x14ac:dyDescent="0.25">
      <c r="A146" s="28">
        <v>135</v>
      </c>
      <c r="B146" s="29" t="s">
        <v>133</v>
      </c>
      <c r="C146" s="30">
        <f>'MEI 2024'!M146</f>
        <v>0</v>
      </c>
      <c r="D146" s="45">
        <f>'MARET 2024'!N146</f>
        <v>45090</v>
      </c>
      <c r="E146" s="31">
        <f t="shared" si="15"/>
        <v>0</v>
      </c>
      <c r="F146" s="31">
        <f t="shared" si="20"/>
        <v>0</v>
      </c>
      <c r="G146" s="32"/>
      <c r="H146" s="27"/>
      <c r="I146" s="32">
        <f t="shared" si="19"/>
        <v>0</v>
      </c>
      <c r="J146" s="33">
        <f t="shared" si="21"/>
        <v>-3</v>
      </c>
      <c r="K146" s="27">
        <f t="shared" si="16"/>
        <v>0</v>
      </c>
      <c r="L146" s="35">
        <f t="shared" si="17"/>
        <v>0</v>
      </c>
      <c r="M146" s="32">
        <v>3</v>
      </c>
      <c r="N146" s="27">
        <f t="shared" si="18"/>
        <v>0</v>
      </c>
      <c r="P146" s="32"/>
      <c r="Q146" s="9"/>
    </row>
    <row r="147" spans="1:17" ht="15" customHeight="1" x14ac:dyDescent="0.25">
      <c r="A147" s="28">
        <v>136</v>
      </c>
      <c r="B147" s="29" t="s">
        <v>134</v>
      </c>
      <c r="C147" s="30">
        <f>'MEI 2024'!M147</f>
        <v>0</v>
      </c>
      <c r="D147" s="45">
        <f>'MARET 2024'!N147</f>
        <v>171342</v>
      </c>
      <c r="E147" s="31">
        <f t="shared" si="15"/>
        <v>0</v>
      </c>
      <c r="F147" s="31">
        <f t="shared" si="20"/>
        <v>0</v>
      </c>
      <c r="G147" s="32"/>
      <c r="H147" s="27"/>
      <c r="I147" s="32">
        <f t="shared" si="19"/>
        <v>0</v>
      </c>
      <c r="J147" s="33">
        <f t="shared" si="21"/>
        <v>-15</v>
      </c>
      <c r="K147" s="27">
        <f t="shared" si="16"/>
        <v>0</v>
      </c>
      <c r="L147" s="35">
        <f t="shared" si="17"/>
        <v>0</v>
      </c>
      <c r="M147" s="32">
        <v>15</v>
      </c>
      <c r="N147" s="27">
        <f t="shared" si="18"/>
        <v>0</v>
      </c>
      <c r="P147" s="32"/>
      <c r="Q147" s="9"/>
    </row>
    <row r="148" spans="1:17" ht="15" customHeight="1" x14ac:dyDescent="0.25">
      <c r="A148" s="28">
        <v>137</v>
      </c>
      <c r="B148" s="29" t="s">
        <v>135</v>
      </c>
      <c r="C148" s="30">
        <f>'MEI 2024'!M148</f>
        <v>0</v>
      </c>
      <c r="D148" s="45">
        <f>'MARET 2024'!N148</f>
        <v>427666.66666666663</v>
      </c>
      <c r="E148" s="31">
        <f t="shared" si="15"/>
        <v>0</v>
      </c>
      <c r="F148" s="31">
        <f t="shared" si="20"/>
        <v>86000</v>
      </c>
      <c r="G148" s="32">
        <v>5</v>
      </c>
      <c r="H148" s="27">
        <v>430000</v>
      </c>
      <c r="I148" s="32">
        <f t="shared" si="19"/>
        <v>86000</v>
      </c>
      <c r="J148" s="33">
        <f t="shared" si="21"/>
        <v>1</v>
      </c>
      <c r="K148" s="27">
        <f t="shared" si="16"/>
        <v>171533.33333333331</v>
      </c>
      <c r="L148" s="35">
        <f t="shared" si="17"/>
        <v>171533.33333333331</v>
      </c>
      <c r="M148" s="32">
        <v>4</v>
      </c>
      <c r="N148" s="27">
        <f t="shared" si="18"/>
        <v>686133.33333333326</v>
      </c>
      <c r="P148" s="32"/>
      <c r="Q148" s="9"/>
    </row>
    <row r="149" spans="1:17" ht="15" customHeight="1" x14ac:dyDescent="0.25">
      <c r="A149" s="28">
        <v>138</v>
      </c>
      <c r="B149" s="29" t="s">
        <v>136</v>
      </c>
      <c r="C149" s="30">
        <f>'MEI 2024'!M149</f>
        <v>0</v>
      </c>
      <c r="D149" s="45">
        <f>'MARET 2024'!N149</f>
        <v>1050000</v>
      </c>
      <c r="E149" s="31">
        <f t="shared" si="15"/>
        <v>0</v>
      </c>
      <c r="F149" s="31">
        <f t="shared" si="20"/>
        <v>0</v>
      </c>
      <c r="G149" s="32"/>
      <c r="H149" s="27"/>
      <c r="I149" s="32">
        <f t="shared" si="19"/>
        <v>0</v>
      </c>
      <c r="J149" s="33">
        <f t="shared" si="21"/>
        <v>-11</v>
      </c>
      <c r="K149" s="27">
        <f t="shared" si="16"/>
        <v>0</v>
      </c>
      <c r="L149" s="35">
        <f t="shared" si="17"/>
        <v>0</v>
      </c>
      <c r="M149" s="32">
        <v>11</v>
      </c>
      <c r="N149" s="27">
        <f t="shared" si="18"/>
        <v>0</v>
      </c>
      <c r="P149" s="32"/>
      <c r="Q149" s="9"/>
    </row>
    <row r="150" spans="1:17" ht="15" customHeight="1" x14ac:dyDescent="0.25">
      <c r="A150" s="28">
        <v>139</v>
      </c>
      <c r="B150" s="29" t="s">
        <v>137</v>
      </c>
      <c r="C150" s="30">
        <f>'MEI 2024'!M150</f>
        <v>0</v>
      </c>
      <c r="D150" s="45">
        <f>'MARET 2024'!N150</f>
        <v>24744</v>
      </c>
      <c r="E150" s="31">
        <f t="shared" si="15"/>
        <v>0</v>
      </c>
      <c r="F150" s="31">
        <f t="shared" si="20"/>
        <v>26000</v>
      </c>
      <c r="G150" s="32">
        <v>2</v>
      </c>
      <c r="H150" s="27">
        <v>52000</v>
      </c>
      <c r="I150" s="32">
        <f t="shared" si="19"/>
        <v>26000</v>
      </c>
      <c r="J150" s="33">
        <f t="shared" si="21"/>
        <v>0</v>
      </c>
      <c r="K150" s="27">
        <f t="shared" si="16"/>
        <v>0</v>
      </c>
      <c r="L150" s="35">
        <f t="shared" si="17"/>
        <v>38372</v>
      </c>
      <c r="M150" s="32">
        <v>2</v>
      </c>
      <c r="N150" s="27">
        <f t="shared" si="18"/>
        <v>76744</v>
      </c>
      <c r="P150" s="32"/>
      <c r="Q150" s="9"/>
    </row>
    <row r="151" spans="1:17" ht="15" customHeight="1" x14ac:dyDescent="0.25">
      <c r="A151" s="28">
        <v>140</v>
      </c>
      <c r="B151" s="29" t="s">
        <v>138</v>
      </c>
      <c r="C151" s="30">
        <f>'MEI 2024'!M151</f>
        <v>0</v>
      </c>
      <c r="D151" s="45">
        <f>'MARET 2024'!N151</f>
        <v>0</v>
      </c>
      <c r="E151" s="31">
        <f t="shared" si="15"/>
        <v>0</v>
      </c>
      <c r="F151" s="31">
        <f t="shared" si="20"/>
        <v>11000</v>
      </c>
      <c r="G151" s="32">
        <v>1</v>
      </c>
      <c r="H151" s="27">
        <v>11000</v>
      </c>
      <c r="I151" s="32">
        <f t="shared" si="19"/>
        <v>11000</v>
      </c>
      <c r="J151" s="33">
        <f t="shared" si="21"/>
        <v>1</v>
      </c>
      <c r="K151" s="27">
        <f t="shared" si="16"/>
        <v>11000</v>
      </c>
      <c r="L151" s="35">
        <f t="shared" si="17"/>
        <v>11000</v>
      </c>
      <c r="M151" s="32">
        <v>0</v>
      </c>
      <c r="N151" s="27">
        <f t="shared" si="18"/>
        <v>0</v>
      </c>
      <c r="P151" s="32"/>
      <c r="Q151" s="9"/>
    </row>
    <row r="152" spans="1:17" ht="15" customHeight="1" x14ac:dyDescent="0.25">
      <c r="A152" s="28">
        <v>141</v>
      </c>
      <c r="B152" s="29" t="s">
        <v>139</v>
      </c>
      <c r="C152" s="30">
        <f>'MEI 2024'!M152</f>
        <v>0</v>
      </c>
      <c r="D152" s="45">
        <f>'MARET 2024'!N152</f>
        <v>42666.666666666664</v>
      </c>
      <c r="E152" s="31">
        <f t="shared" si="15"/>
        <v>0</v>
      </c>
      <c r="F152" s="31">
        <f t="shared" si="20"/>
        <v>0</v>
      </c>
      <c r="G152" s="32"/>
      <c r="H152" s="27"/>
      <c r="I152" s="32">
        <f t="shared" si="19"/>
        <v>0</v>
      </c>
      <c r="J152" s="33">
        <f t="shared" si="21"/>
        <v>-25</v>
      </c>
      <c r="K152" s="27">
        <f t="shared" si="16"/>
        <v>0</v>
      </c>
      <c r="L152" s="35">
        <f t="shared" si="17"/>
        <v>0</v>
      </c>
      <c r="M152" s="32">
        <v>25</v>
      </c>
      <c r="N152" s="27">
        <f t="shared" si="18"/>
        <v>0</v>
      </c>
      <c r="P152" s="32"/>
      <c r="Q152" s="9"/>
    </row>
    <row r="153" spans="1:17" ht="15" customHeight="1" x14ac:dyDescent="0.25">
      <c r="A153" s="28">
        <v>142</v>
      </c>
      <c r="B153" s="29" t="s">
        <v>140</v>
      </c>
      <c r="C153" s="30">
        <f>'MEI 2024'!M153</f>
        <v>0</v>
      </c>
      <c r="D153" s="45">
        <f>'MARET 2024'!N153</f>
        <v>67320</v>
      </c>
      <c r="E153" s="31">
        <f t="shared" si="15"/>
        <v>0</v>
      </c>
      <c r="F153" s="31">
        <f t="shared" si="20"/>
        <v>0</v>
      </c>
      <c r="G153" s="32"/>
      <c r="H153" s="27"/>
      <c r="I153" s="32">
        <f t="shared" si="19"/>
        <v>0</v>
      </c>
      <c r="J153" s="33">
        <f t="shared" si="21"/>
        <v>-18</v>
      </c>
      <c r="K153" s="27">
        <f t="shared" si="16"/>
        <v>0</v>
      </c>
      <c r="L153" s="35">
        <f t="shared" si="17"/>
        <v>0</v>
      </c>
      <c r="M153" s="32">
        <v>18</v>
      </c>
      <c r="N153" s="27">
        <f t="shared" si="18"/>
        <v>0</v>
      </c>
      <c r="P153" s="32"/>
      <c r="Q153" s="9"/>
    </row>
    <row r="154" spans="1:17" ht="15" customHeight="1" x14ac:dyDescent="0.25">
      <c r="A154" s="28">
        <v>143</v>
      </c>
      <c r="B154" s="29" t="s">
        <v>141</v>
      </c>
      <c r="C154" s="30">
        <f>'MEI 2024'!M154</f>
        <v>0</v>
      </c>
      <c r="D154" s="45">
        <f>'MARET 2024'!N154</f>
        <v>41250.130434782615</v>
      </c>
      <c r="E154" s="31">
        <f t="shared" si="15"/>
        <v>0</v>
      </c>
      <c r="F154" s="31">
        <f t="shared" si="20"/>
        <v>0</v>
      </c>
      <c r="G154" s="32"/>
      <c r="H154" s="27"/>
      <c r="I154" s="32">
        <f t="shared" si="19"/>
        <v>0</v>
      </c>
      <c r="J154" s="33">
        <f t="shared" si="21"/>
        <v>-5</v>
      </c>
      <c r="K154" s="27">
        <f t="shared" si="16"/>
        <v>0</v>
      </c>
      <c r="L154" s="35">
        <f t="shared" si="17"/>
        <v>0</v>
      </c>
      <c r="M154" s="32">
        <v>5</v>
      </c>
      <c r="N154" s="27">
        <f t="shared" si="18"/>
        <v>0</v>
      </c>
      <c r="P154" s="32"/>
      <c r="Q154" s="9"/>
    </row>
    <row r="155" spans="1:17" ht="15" customHeight="1" x14ac:dyDescent="0.25">
      <c r="A155" s="28">
        <v>144</v>
      </c>
      <c r="B155" s="29" t="s">
        <v>142</v>
      </c>
      <c r="C155" s="30">
        <f>'MEI 2024'!M155</f>
        <v>0</v>
      </c>
      <c r="D155" s="45">
        <f>'MARET 2024'!N155</f>
        <v>18000</v>
      </c>
      <c r="E155" s="31">
        <f t="shared" si="15"/>
        <v>0</v>
      </c>
      <c r="F155" s="31">
        <f t="shared" si="20"/>
        <v>0</v>
      </c>
      <c r="G155" s="32"/>
      <c r="H155" s="27"/>
      <c r="I155" s="32">
        <f t="shared" si="19"/>
        <v>0</v>
      </c>
      <c r="J155" s="33">
        <f t="shared" si="21"/>
        <v>-14</v>
      </c>
      <c r="K155" s="27">
        <f t="shared" si="16"/>
        <v>0</v>
      </c>
      <c r="L155" s="35">
        <f t="shared" si="17"/>
        <v>0</v>
      </c>
      <c r="M155" s="32">
        <v>14</v>
      </c>
      <c r="N155" s="27">
        <f t="shared" si="18"/>
        <v>0</v>
      </c>
      <c r="P155" s="32"/>
      <c r="Q155" s="9"/>
    </row>
    <row r="156" spans="1:17" ht="15" customHeight="1" x14ac:dyDescent="0.25">
      <c r="A156" s="28">
        <v>145</v>
      </c>
      <c r="B156" s="29" t="s">
        <v>143</v>
      </c>
      <c r="C156" s="30">
        <f>'MEI 2024'!M156</f>
        <v>0</v>
      </c>
      <c r="D156" s="45">
        <f>'MARET 2024'!N156</f>
        <v>145960</v>
      </c>
      <c r="E156" s="31">
        <f t="shared" si="15"/>
        <v>0</v>
      </c>
      <c r="F156" s="31">
        <f t="shared" si="20"/>
        <v>0</v>
      </c>
      <c r="G156" s="32"/>
      <c r="H156" s="27"/>
      <c r="I156" s="32">
        <f t="shared" si="19"/>
        <v>0</v>
      </c>
      <c r="J156" s="33">
        <f t="shared" si="21"/>
        <v>-38</v>
      </c>
      <c r="K156" s="27">
        <f t="shared" si="16"/>
        <v>0</v>
      </c>
      <c r="L156" s="35">
        <f t="shared" si="17"/>
        <v>0</v>
      </c>
      <c r="M156" s="32">
        <v>38</v>
      </c>
      <c r="N156" s="27">
        <f t="shared" si="18"/>
        <v>0</v>
      </c>
      <c r="P156" s="32"/>
      <c r="Q156" s="9"/>
    </row>
    <row r="157" spans="1:17" ht="15" customHeight="1" x14ac:dyDescent="0.25">
      <c r="A157" s="28">
        <v>146</v>
      </c>
      <c r="B157" s="29" t="s">
        <v>144</v>
      </c>
      <c r="C157" s="30">
        <f>'MEI 2024'!M157</f>
        <v>0</v>
      </c>
      <c r="D157" s="45">
        <f>'MARET 2024'!N157</f>
        <v>351475</v>
      </c>
      <c r="E157" s="31">
        <f t="shared" si="15"/>
        <v>0</v>
      </c>
      <c r="F157" s="31">
        <f t="shared" si="20"/>
        <v>0</v>
      </c>
      <c r="G157" s="32"/>
      <c r="H157" s="27"/>
      <c r="I157" s="32">
        <f t="shared" si="19"/>
        <v>0</v>
      </c>
      <c r="J157" s="33">
        <f t="shared" si="21"/>
        <v>-13</v>
      </c>
      <c r="K157" s="27">
        <f t="shared" si="16"/>
        <v>0</v>
      </c>
      <c r="L157" s="35">
        <f t="shared" si="17"/>
        <v>0</v>
      </c>
      <c r="M157" s="32">
        <v>13</v>
      </c>
      <c r="N157" s="27">
        <f t="shared" si="18"/>
        <v>0</v>
      </c>
      <c r="P157" s="32"/>
      <c r="Q157" s="9"/>
    </row>
    <row r="158" spans="1:17" ht="15" customHeight="1" x14ac:dyDescent="0.25">
      <c r="A158" s="28">
        <v>147</v>
      </c>
      <c r="B158" s="29" t="s">
        <v>145</v>
      </c>
      <c r="C158" s="30">
        <f>'MEI 2024'!M158</f>
        <v>0</v>
      </c>
      <c r="D158" s="45">
        <f>'MARET 2024'!N158</f>
        <v>206139.78</v>
      </c>
      <c r="E158" s="31">
        <f t="shared" si="15"/>
        <v>0</v>
      </c>
      <c r="F158" s="31">
        <f t="shared" si="20"/>
        <v>0</v>
      </c>
      <c r="G158" s="32"/>
      <c r="H158" s="27"/>
      <c r="I158" s="32">
        <f t="shared" si="19"/>
        <v>0</v>
      </c>
      <c r="J158" s="33">
        <f t="shared" si="21"/>
        <v>-42</v>
      </c>
      <c r="K158" s="27">
        <f t="shared" si="16"/>
        <v>0</v>
      </c>
      <c r="L158" s="35">
        <f t="shared" si="17"/>
        <v>0</v>
      </c>
      <c r="M158" s="32">
        <v>42</v>
      </c>
      <c r="N158" s="27">
        <f t="shared" si="18"/>
        <v>0</v>
      </c>
      <c r="P158" s="32"/>
      <c r="Q158" s="9"/>
    </row>
    <row r="159" spans="1:17" ht="15" customHeight="1" x14ac:dyDescent="0.25">
      <c r="A159" s="28">
        <v>148</v>
      </c>
      <c r="B159" s="29" t="s">
        <v>146</v>
      </c>
      <c r="C159" s="30">
        <f>'MEI 2024'!M159</f>
        <v>0</v>
      </c>
      <c r="D159" s="45">
        <f>'MARET 2024'!N159</f>
        <v>157611.77777777778</v>
      </c>
      <c r="E159" s="31">
        <f t="shared" si="15"/>
        <v>0</v>
      </c>
      <c r="F159" s="31">
        <f t="shared" si="20"/>
        <v>0</v>
      </c>
      <c r="G159" s="32"/>
      <c r="H159" s="27"/>
      <c r="I159" s="32">
        <f t="shared" si="19"/>
        <v>0</v>
      </c>
      <c r="J159" s="33">
        <f t="shared" si="21"/>
        <v>-16</v>
      </c>
      <c r="K159" s="27">
        <f t="shared" si="16"/>
        <v>0</v>
      </c>
      <c r="L159" s="35">
        <f t="shared" si="17"/>
        <v>0</v>
      </c>
      <c r="M159" s="32">
        <v>16</v>
      </c>
      <c r="N159" s="27">
        <f t="shared" si="18"/>
        <v>0</v>
      </c>
      <c r="P159" s="32"/>
      <c r="Q159" s="9"/>
    </row>
    <row r="160" spans="1:17" ht="15" customHeight="1" x14ac:dyDescent="0.25">
      <c r="A160" s="28">
        <v>149</v>
      </c>
      <c r="B160" s="29" t="s">
        <v>147</v>
      </c>
      <c r="C160" s="30">
        <f>'MEI 2024'!M160</f>
        <v>0</v>
      </c>
      <c r="D160" s="45">
        <f>'MARET 2024'!N160</f>
        <v>18000</v>
      </c>
      <c r="E160" s="31">
        <f t="shared" si="15"/>
        <v>0</v>
      </c>
      <c r="F160" s="31">
        <f t="shared" si="20"/>
        <v>0</v>
      </c>
      <c r="G160" s="32"/>
      <c r="H160" s="27"/>
      <c r="I160" s="32">
        <f t="shared" si="19"/>
        <v>0</v>
      </c>
      <c r="J160" s="33">
        <f t="shared" si="21"/>
        <v>0</v>
      </c>
      <c r="K160" s="27">
        <f t="shared" si="16"/>
        <v>0</v>
      </c>
      <c r="L160" s="35">
        <f t="shared" si="17"/>
        <v>0</v>
      </c>
      <c r="M160" s="32">
        <v>0</v>
      </c>
      <c r="N160" s="27">
        <f t="shared" si="18"/>
        <v>0</v>
      </c>
      <c r="P160" s="32"/>
      <c r="Q160" s="9"/>
    </row>
    <row r="161" spans="1:17" ht="15" customHeight="1" x14ac:dyDescent="0.25">
      <c r="A161" s="28">
        <v>150</v>
      </c>
      <c r="B161" s="29" t="s">
        <v>148</v>
      </c>
      <c r="C161" s="30">
        <f>'MEI 2024'!M161</f>
        <v>0</v>
      </c>
      <c r="D161" s="45">
        <f>'MARET 2024'!N161</f>
        <v>106916.66666666669</v>
      </c>
      <c r="E161" s="31">
        <f t="shared" si="15"/>
        <v>0</v>
      </c>
      <c r="F161" s="31">
        <f t="shared" si="20"/>
        <v>0</v>
      </c>
      <c r="G161" s="32"/>
      <c r="H161" s="27"/>
      <c r="I161" s="32">
        <f t="shared" si="19"/>
        <v>0</v>
      </c>
      <c r="J161" s="33">
        <f t="shared" si="21"/>
        <v>-7</v>
      </c>
      <c r="K161" s="27">
        <f t="shared" si="16"/>
        <v>0</v>
      </c>
      <c r="L161" s="35">
        <f t="shared" si="17"/>
        <v>0</v>
      </c>
      <c r="M161" s="32">
        <v>7</v>
      </c>
      <c r="N161" s="27">
        <f t="shared" si="18"/>
        <v>0</v>
      </c>
      <c r="P161" s="32"/>
      <c r="Q161" s="9"/>
    </row>
    <row r="162" spans="1:17" ht="15" customHeight="1" x14ac:dyDescent="0.25">
      <c r="A162" s="28">
        <v>151</v>
      </c>
      <c r="B162" s="29" t="s">
        <v>149</v>
      </c>
      <c r="C162" s="30">
        <f>'MEI 2024'!M162</f>
        <v>0</v>
      </c>
      <c r="D162" s="45">
        <f>'MARET 2024'!N162</f>
        <v>13500</v>
      </c>
      <c r="E162" s="31">
        <f t="shared" si="15"/>
        <v>0</v>
      </c>
      <c r="F162" s="31">
        <f t="shared" si="20"/>
        <v>0</v>
      </c>
      <c r="G162" s="32"/>
      <c r="H162" s="27"/>
      <c r="I162" s="32">
        <f t="shared" si="19"/>
        <v>0</v>
      </c>
      <c r="J162" s="33">
        <f t="shared" si="21"/>
        <v>-1</v>
      </c>
      <c r="K162" s="27">
        <f t="shared" si="16"/>
        <v>0</v>
      </c>
      <c r="L162" s="35">
        <f t="shared" si="17"/>
        <v>0</v>
      </c>
      <c r="M162" s="32">
        <v>1</v>
      </c>
      <c r="N162" s="27">
        <f t="shared" si="18"/>
        <v>0</v>
      </c>
      <c r="P162" s="32"/>
      <c r="Q162" s="9"/>
    </row>
    <row r="163" spans="1:17" ht="15" customHeight="1" x14ac:dyDescent="0.25">
      <c r="A163" s="28">
        <v>152</v>
      </c>
      <c r="B163" s="29" t="s">
        <v>150</v>
      </c>
      <c r="C163" s="30">
        <f>'MEI 2024'!M163</f>
        <v>0</v>
      </c>
      <c r="D163" s="45">
        <f>'MARET 2024'!N163</f>
        <v>0</v>
      </c>
      <c r="E163" s="31">
        <f t="shared" si="15"/>
        <v>0</v>
      </c>
      <c r="F163" s="31">
        <f t="shared" si="20"/>
        <v>0</v>
      </c>
      <c r="G163" s="32"/>
      <c r="H163" s="27"/>
      <c r="I163" s="32">
        <f t="shared" si="19"/>
        <v>0</v>
      </c>
      <c r="J163" s="33">
        <f t="shared" si="21"/>
        <v>0</v>
      </c>
      <c r="K163" s="27">
        <f t="shared" si="16"/>
        <v>0</v>
      </c>
      <c r="L163" s="35">
        <f t="shared" si="17"/>
        <v>0</v>
      </c>
      <c r="M163" s="32">
        <v>0</v>
      </c>
      <c r="N163" s="27">
        <f t="shared" si="18"/>
        <v>0</v>
      </c>
      <c r="P163" s="32"/>
      <c r="Q163" s="9"/>
    </row>
    <row r="164" spans="1:17" ht="15" customHeight="1" x14ac:dyDescent="0.25">
      <c r="A164" s="28">
        <v>153</v>
      </c>
      <c r="B164" s="29" t="s">
        <v>151</v>
      </c>
      <c r="C164" s="30">
        <f>'MEI 2024'!M164</f>
        <v>0</v>
      </c>
      <c r="D164" s="45">
        <f>'MARET 2024'!N164</f>
        <v>112500</v>
      </c>
      <c r="E164" s="31">
        <f t="shared" si="15"/>
        <v>0</v>
      </c>
      <c r="F164" s="31">
        <f t="shared" si="20"/>
        <v>0</v>
      </c>
      <c r="G164" s="32"/>
      <c r="H164" s="27"/>
      <c r="I164" s="32">
        <f t="shared" si="19"/>
        <v>0</v>
      </c>
      <c r="J164" s="33">
        <f t="shared" si="21"/>
        <v>-5</v>
      </c>
      <c r="K164" s="27">
        <f t="shared" si="16"/>
        <v>0</v>
      </c>
      <c r="L164" s="35">
        <f t="shared" si="17"/>
        <v>0</v>
      </c>
      <c r="M164" s="32">
        <v>5</v>
      </c>
      <c r="N164" s="27">
        <f t="shared" si="18"/>
        <v>0</v>
      </c>
      <c r="P164" s="32"/>
      <c r="Q164" s="9"/>
    </row>
    <row r="165" spans="1:17" ht="15" customHeight="1" x14ac:dyDescent="0.25">
      <c r="A165" s="28">
        <v>154</v>
      </c>
      <c r="B165" s="29" t="s">
        <v>152</v>
      </c>
      <c r="C165" s="30">
        <f>'MEI 2024'!M165</f>
        <v>0</v>
      </c>
      <c r="D165" s="45">
        <f>'MARET 2024'!N165</f>
        <v>48960</v>
      </c>
      <c r="E165" s="31">
        <f t="shared" si="15"/>
        <v>0</v>
      </c>
      <c r="F165" s="31">
        <f t="shared" si="20"/>
        <v>0</v>
      </c>
      <c r="G165" s="32"/>
      <c r="H165" s="27"/>
      <c r="I165" s="32">
        <f t="shared" si="19"/>
        <v>0</v>
      </c>
      <c r="J165" s="33">
        <f t="shared" si="21"/>
        <v>-32</v>
      </c>
      <c r="K165" s="27">
        <f t="shared" si="16"/>
        <v>0</v>
      </c>
      <c r="L165" s="35">
        <f t="shared" si="17"/>
        <v>0</v>
      </c>
      <c r="M165" s="32">
        <v>32</v>
      </c>
      <c r="N165" s="27">
        <f t="shared" si="18"/>
        <v>0</v>
      </c>
      <c r="P165" s="32"/>
      <c r="Q165" s="9"/>
    </row>
    <row r="166" spans="1:17" ht="15" customHeight="1" x14ac:dyDescent="0.25">
      <c r="A166" s="28">
        <v>155</v>
      </c>
      <c r="B166" s="29" t="s">
        <v>153</v>
      </c>
      <c r="C166" s="30">
        <f>'MEI 2024'!M166</f>
        <v>0</v>
      </c>
      <c r="D166" s="45">
        <f>'MARET 2024'!N166</f>
        <v>45900</v>
      </c>
      <c r="E166" s="31">
        <f t="shared" si="15"/>
        <v>0</v>
      </c>
      <c r="F166" s="31">
        <f t="shared" si="20"/>
        <v>0</v>
      </c>
      <c r="G166" s="32"/>
      <c r="H166" s="27"/>
      <c r="I166" s="32">
        <f t="shared" si="19"/>
        <v>0</v>
      </c>
      <c r="J166" s="33">
        <f t="shared" si="21"/>
        <v>-30</v>
      </c>
      <c r="K166" s="27">
        <f t="shared" si="16"/>
        <v>0</v>
      </c>
      <c r="L166" s="35">
        <f t="shared" si="17"/>
        <v>0</v>
      </c>
      <c r="M166" s="32">
        <v>30</v>
      </c>
      <c r="N166" s="27">
        <f t="shared" si="18"/>
        <v>0</v>
      </c>
      <c r="P166" s="32"/>
      <c r="Q166" s="9"/>
    </row>
    <row r="167" spans="1:17" ht="15" customHeight="1" x14ac:dyDescent="0.25">
      <c r="A167" s="28">
        <v>156</v>
      </c>
      <c r="B167" s="29" t="s">
        <v>154</v>
      </c>
      <c r="C167" s="30">
        <f>'MEI 2024'!M167</f>
        <v>0</v>
      </c>
      <c r="D167" s="45">
        <f>'MARET 2024'!N167</f>
        <v>4590</v>
      </c>
      <c r="E167" s="31">
        <f t="shared" si="15"/>
        <v>0</v>
      </c>
      <c r="F167" s="31">
        <f t="shared" si="20"/>
        <v>0</v>
      </c>
      <c r="G167" s="32"/>
      <c r="H167" s="27"/>
      <c r="I167" s="32">
        <f t="shared" si="19"/>
        <v>0</v>
      </c>
      <c r="J167" s="33">
        <f t="shared" si="21"/>
        <v>0</v>
      </c>
      <c r="K167" s="27">
        <f t="shared" si="16"/>
        <v>0</v>
      </c>
      <c r="L167" s="35">
        <f t="shared" si="17"/>
        <v>0</v>
      </c>
      <c r="M167" s="32">
        <v>0</v>
      </c>
      <c r="N167" s="27">
        <f t="shared" si="18"/>
        <v>0</v>
      </c>
      <c r="P167" s="32"/>
      <c r="Q167" s="9"/>
    </row>
    <row r="168" spans="1:17" ht="15" customHeight="1" x14ac:dyDescent="0.25">
      <c r="A168" s="28">
        <v>157</v>
      </c>
      <c r="B168" s="29" t="s">
        <v>155</v>
      </c>
      <c r="C168" s="30">
        <f>'MEI 2024'!M168</f>
        <v>0</v>
      </c>
      <c r="D168" s="45">
        <f>'MARET 2024'!N168</f>
        <v>52000</v>
      </c>
      <c r="E168" s="31">
        <f t="shared" si="15"/>
        <v>0</v>
      </c>
      <c r="F168" s="31">
        <f t="shared" si="20"/>
        <v>0</v>
      </c>
      <c r="G168" s="32"/>
      <c r="H168" s="27"/>
      <c r="I168" s="32">
        <f t="shared" si="19"/>
        <v>0</v>
      </c>
      <c r="J168" s="33">
        <f t="shared" si="21"/>
        <v>-2</v>
      </c>
      <c r="K168" s="27">
        <f t="shared" si="16"/>
        <v>0</v>
      </c>
      <c r="L168" s="35">
        <f t="shared" si="17"/>
        <v>0</v>
      </c>
      <c r="M168" s="32">
        <v>2</v>
      </c>
      <c r="N168" s="27">
        <f t="shared" si="18"/>
        <v>0</v>
      </c>
      <c r="P168" s="32"/>
      <c r="Q168" s="9"/>
    </row>
    <row r="169" spans="1:17" ht="15" customHeight="1" x14ac:dyDescent="0.25">
      <c r="A169" s="28">
        <v>158</v>
      </c>
      <c r="B169" s="29" t="s">
        <v>156</v>
      </c>
      <c r="C169" s="30">
        <f>'MEI 2024'!M169</f>
        <v>0</v>
      </c>
      <c r="D169" s="45">
        <f>'MARET 2024'!N169</f>
        <v>78000</v>
      </c>
      <c r="E169" s="31">
        <f t="shared" si="15"/>
        <v>0</v>
      </c>
      <c r="F169" s="31">
        <f t="shared" si="20"/>
        <v>0</v>
      </c>
      <c r="G169" s="32"/>
      <c r="H169" s="27"/>
      <c r="I169" s="32">
        <f t="shared" si="19"/>
        <v>0</v>
      </c>
      <c r="J169" s="33">
        <f t="shared" si="21"/>
        <v>-3</v>
      </c>
      <c r="K169" s="27">
        <f t="shared" si="16"/>
        <v>0</v>
      </c>
      <c r="L169" s="35">
        <f t="shared" si="17"/>
        <v>0</v>
      </c>
      <c r="M169" s="32">
        <v>3</v>
      </c>
      <c r="N169" s="27">
        <f t="shared" si="18"/>
        <v>0</v>
      </c>
      <c r="P169" s="32"/>
      <c r="Q169" s="9"/>
    </row>
    <row r="170" spans="1:17" ht="15" customHeight="1" x14ac:dyDescent="0.25">
      <c r="A170" s="28">
        <v>159</v>
      </c>
      <c r="B170" s="29" t="s">
        <v>157</v>
      </c>
      <c r="C170" s="30">
        <f>'MEI 2024'!M170</f>
        <v>0</v>
      </c>
      <c r="D170" s="45">
        <f>'MARET 2024'!N170</f>
        <v>130000</v>
      </c>
      <c r="E170" s="31">
        <f t="shared" si="15"/>
        <v>0</v>
      </c>
      <c r="F170" s="31">
        <f t="shared" si="20"/>
        <v>0</v>
      </c>
      <c r="G170" s="32"/>
      <c r="H170" s="27"/>
      <c r="I170" s="32">
        <f t="shared" si="19"/>
        <v>0</v>
      </c>
      <c r="J170" s="33">
        <f t="shared" si="21"/>
        <v>-5</v>
      </c>
      <c r="K170" s="27">
        <f t="shared" si="16"/>
        <v>0</v>
      </c>
      <c r="L170" s="35">
        <f t="shared" si="17"/>
        <v>0</v>
      </c>
      <c r="M170" s="32">
        <v>5</v>
      </c>
      <c r="N170" s="27">
        <f t="shared" si="18"/>
        <v>0</v>
      </c>
      <c r="P170" s="32"/>
      <c r="Q170" s="9"/>
    </row>
    <row r="171" spans="1:17" ht="15" customHeight="1" x14ac:dyDescent="0.25">
      <c r="A171" s="28">
        <v>160</v>
      </c>
      <c r="B171" s="29" t="s">
        <v>158</v>
      </c>
      <c r="C171" s="30">
        <f>'MEI 2024'!M171</f>
        <v>0</v>
      </c>
      <c r="D171" s="45">
        <f>'MARET 2024'!N171</f>
        <v>26000</v>
      </c>
      <c r="E171" s="31">
        <f t="shared" si="15"/>
        <v>0</v>
      </c>
      <c r="F171" s="31">
        <f t="shared" si="20"/>
        <v>0</v>
      </c>
      <c r="G171" s="32"/>
      <c r="H171" s="27"/>
      <c r="I171" s="32">
        <f t="shared" si="19"/>
        <v>0</v>
      </c>
      <c r="J171" s="33">
        <f t="shared" si="21"/>
        <v>0</v>
      </c>
      <c r="K171" s="27">
        <f t="shared" si="16"/>
        <v>0</v>
      </c>
      <c r="L171" s="35">
        <f t="shared" si="17"/>
        <v>0</v>
      </c>
      <c r="M171" s="32">
        <v>0</v>
      </c>
      <c r="N171" s="27">
        <f t="shared" si="18"/>
        <v>0</v>
      </c>
      <c r="P171" s="32"/>
      <c r="Q171" s="9"/>
    </row>
    <row r="172" spans="1:17" ht="15" customHeight="1" x14ac:dyDescent="0.25">
      <c r="A172" s="28">
        <v>161</v>
      </c>
      <c r="B172" s="29" t="s">
        <v>159</v>
      </c>
      <c r="C172" s="30">
        <f>'MEI 2024'!M172</f>
        <v>0</v>
      </c>
      <c r="D172" s="45">
        <f>'MARET 2024'!N172</f>
        <v>26000</v>
      </c>
      <c r="E172" s="31">
        <f t="shared" si="15"/>
        <v>0</v>
      </c>
      <c r="F172" s="31">
        <f t="shared" si="20"/>
        <v>0</v>
      </c>
      <c r="G172" s="32"/>
      <c r="H172" s="27"/>
      <c r="I172" s="32">
        <f t="shared" si="19"/>
        <v>0</v>
      </c>
      <c r="J172" s="33">
        <f t="shared" si="21"/>
        <v>0</v>
      </c>
      <c r="K172" s="27">
        <f t="shared" si="16"/>
        <v>0</v>
      </c>
      <c r="L172" s="35">
        <f t="shared" si="17"/>
        <v>0</v>
      </c>
      <c r="M172" s="32">
        <v>0</v>
      </c>
      <c r="N172" s="27">
        <f t="shared" si="18"/>
        <v>0</v>
      </c>
      <c r="P172" s="32"/>
      <c r="Q172" s="9"/>
    </row>
    <row r="173" spans="1:17" ht="15" customHeight="1" x14ac:dyDescent="0.25">
      <c r="A173" s="28">
        <v>162</v>
      </c>
      <c r="B173" s="29" t="s">
        <v>160</v>
      </c>
      <c r="C173" s="30">
        <f>'MEI 2024'!M173</f>
        <v>0</v>
      </c>
      <c r="D173" s="45">
        <f>'MARET 2024'!N173</f>
        <v>304080.14545454545</v>
      </c>
      <c r="E173" s="31">
        <f t="shared" si="15"/>
        <v>0</v>
      </c>
      <c r="F173" s="31">
        <f t="shared" si="20"/>
        <v>0</v>
      </c>
      <c r="G173" s="32"/>
      <c r="H173" s="27"/>
      <c r="I173" s="32">
        <f t="shared" si="19"/>
        <v>0</v>
      </c>
      <c r="J173" s="33">
        <f t="shared" si="21"/>
        <v>-12</v>
      </c>
      <c r="K173" s="27">
        <f t="shared" si="16"/>
        <v>0</v>
      </c>
      <c r="L173" s="35">
        <f t="shared" si="17"/>
        <v>0</v>
      </c>
      <c r="M173" s="32">
        <v>12</v>
      </c>
      <c r="N173" s="27">
        <f t="shared" si="18"/>
        <v>0</v>
      </c>
      <c r="P173" s="32"/>
      <c r="Q173" s="9"/>
    </row>
    <row r="174" spans="1:17" ht="15" customHeight="1" x14ac:dyDescent="0.25">
      <c r="A174" s="28">
        <v>163</v>
      </c>
      <c r="B174" s="29" t="s">
        <v>161</v>
      </c>
      <c r="C174" s="30">
        <f>'MEI 2024'!M174</f>
        <v>0</v>
      </c>
      <c r="D174" s="45">
        <f>'MARET 2024'!N174</f>
        <v>41116.660000000003</v>
      </c>
      <c r="E174" s="31">
        <f t="shared" si="15"/>
        <v>0</v>
      </c>
      <c r="F174" s="31">
        <f t="shared" si="20"/>
        <v>0</v>
      </c>
      <c r="G174" s="32"/>
      <c r="H174" s="27"/>
      <c r="I174" s="32">
        <f t="shared" si="19"/>
        <v>0</v>
      </c>
      <c r="J174" s="33">
        <f t="shared" si="21"/>
        <v>-2</v>
      </c>
      <c r="K174" s="27">
        <f t="shared" si="16"/>
        <v>0</v>
      </c>
      <c r="L174" s="35">
        <f t="shared" si="17"/>
        <v>0</v>
      </c>
      <c r="M174" s="32">
        <v>2</v>
      </c>
      <c r="N174" s="27">
        <f t="shared" si="18"/>
        <v>0</v>
      </c>
      <c r="P174" s="32"/>
      <c r="Q174" s="9"/>
    </row>
    <row r="175" spans="1:17" ht="15" customHeight="1" x14ac:dyDescent="0.25">
      <c r="A175" s="28">
        <v>164</v>
      </c>
      <c r="B175" s="29" t="s">
        <v>162</v>
      </c>
      <c r="C175" s="30">
        <f>'MEI 2024'!M175</f>
        <v>0</v>
      </c>
      <c r="D175" s="45">
        <f>'MARET 2024'!N175</f>
        <v>61674.990000000005</v>
      </c>
      <c r="E175" s="31">
        <f t="shared" si="15"/>
        <v>0</v>
      </c>
      <c r="F175" s="31">
        <f t="shared" si="20"/>
        <v>0</v>
      </c>
      <c r="G175" s="32"/>
      <c r="H175" s="27"/>
      <c r="I175" s="32">
        <f t="shared" si="19"/>
        <v>0</v>
      </c>
      <c r="J175" s="33">
        <f t="shared" si="21"/>
        <v>-1</v>
      </c>
      <c r="K175" s="27">
        <f t="shared" si="16"/>
        <v>0</v>
      </c>
      <c r="L175" s="35">
        <f t="shared" si="17"/>
        <v>0</v>
      </c>
      <c r="M175" s="32">
        <v>1</v>
      </c>
      <c r="N175" s="27">
        <f t="shared" si="18"/>
        <v>0</v>
      </c>
      <c r="P175" s="32"/>
      <c r="Q175" s="9"/>
    </row>
    <row r="176" spans="1:17" ht="15" customHeight="1" x14ac:dyDescent="0.25">
      <c r="A176" s="28">
        <v>165</v>
      </c>
      <c r="B176" s="29" t="s">
        <v>163</v>
      </c>
      <c r="C176" s="30">
        <f>'MEI 2024'!M176</f>
        <v>0</v>
      </c>
      <c r="D176" s="45">
        <f>'MARET 2024'!N176</f>
        <v>28000</v>
      </c>
      <c r="E176" s="31">
        <f t="shared" si="15"/>
        <v>0</v>
      </c>
      <c r="F176" s="31">
        <f t="shared" si="20"/>
        <v>0</v>
      </c>
      <c r="G176" s="32"/>
      <c r="H176" s="27"/>
      <c r="I176" s="32">
        <f t="shared" si="19"/>
        <v>0</v>
      </c>
      <c r="J176" s="33">
        <f t="shared" si="21"/>
        <v>-4</v>
      </c>
      <c r="K176" s="27">
        <f t="shared" si="16"/>
        <v>0</v>
      </c>
      <c r="L176" s="35">
        <f t="shared" si="17"/>
        <v>0</v>
      </c>
      <c r="M176" s="32">
        <v>4</v>
      </c>
      <c r="N176" s="27">
        <f t="shared" si="18"/>
        <v>0</v>
      </c>
      <c r="P176" s="32"/>
      <c r="Q176" s="9"/>
    </row>
    <row r="177" spans="1:17" ht="15" customHeight="1" x14ac:dyDescent="0.25">
      <c r="A177" s="28">
        <v>166</v>
      </c>
      <c r="B177" s="29" t="s">
        <v>164</v>
      </c>
      <c r="C177" s="30">
        <f>'MEI 2024'!M177</f>
        <v>0</v>
      </c>
      <c r="D177" s="45">
        <f>'MARET 2024'!N177</f>
        <v>100000</v>
      </c>
      <c r="E177" s="31">
        <f t="shared" si="15"/>
        <v>0</v>
      </c>
      <c r="F177" s="31">
        <f t="shared" si="20"/>
        <v>0</v>
      </c>
      <c r="G177" s="32"/>
      <c r="H177" s="27"/>
      <c r="I177" s="32">
        <f t="shared" si="19"/>
        <v>0</v>
      </c>
      <c r="J177" s="33">
        <f t="shared" si="21"/>
        <v>0</v>
      </c>
      <c r="K177" s="27">
        <f t="shared" si="16"/>
        <v>0</v>
      </c>
      <c r="L177" s="35">
        <f t="shared" si="17"/>
        <v>0</v>
      </c>
      <c r="M177" s="32">
        <v>0</v>
      </c>
      <c r="N177" s="27">
        <f t="shared" si="18"/>
        <v>0</v>
      </c>
      <c r="P177" s="32"/>
      <c r="Q177" s="9"/>
    </row>
    <row r="178" spans="1:17" ht="15" customHeight="1" x14ac:dyDescent="0.25">
      <c r="A178" s="28">
        <v>167</v>
      </c>
      <c r="B178" s="29" t="s">
        <v>164</v>
      </c>
      <c r="C178" s="30">
        <f>'MEI 2024'!M178</f>
        <v>0</v>
      </c>
      <c r="D178" s="45">
        <f>'MARET 2024'!N178</f>
        <v>0</v>
      </c>
      <c r="E178" s="31">
        <f t="shared" si="15"/>
        <v>0</v>
      </c>
      <c r="F178" s="31">
        <f t="shared" si="20"/>
        <v>0</v>
      </c>
      <c r="G178" s="32"/>
      <c r="H178" s="27"/>
      <c r="I178" s="32">
        <f t="shared" si="19"/>
        <v>0</v>
      </c>
      <c r="J178" s="33">
        <f t="shared" si="21"/>
        <v>0</v>
      </c>
      <c r="K178" s="27">
        <f t="shared" si="16"/>
        <v>0</v>
      </c>
      <c r="L178" s="35">
        <f t="shared" si="17"/>
        <v>0</v>
      </c>
      <c r="M178" s="32">
        <v>0</v>
      </c>
      <c r="N178" s="27">
        <f t="shared" si="18"/>
        <v>0</v>
      </c>
      <c r="P178" s="32"/>
      <c r="Q178" s="9"/>
    </row>
    <row r="179" spans="1:17" ht="15" customHeight="1" x14ac:dyDescent="0.25">
      <c r="A179" s="28">
        <v>168</v>
      </c>
      <c r="B179" s="29" t="s">
        <v>165</v>
      </c>
      <c r="C179" s="30">
        <f>'MEI 2024'!M179</f>
        <v>0</v>
      </c>
      <c r="D179" s="45">
        <f>'MARET 2024'!N179</f>
        <v>165000</v>
      </c>
      <c r="E179" s="31">
        <f t="shared" si="15"/>
        <v>0</v>
      </c>
      <c r="F179" s="31">
        <f t="shared" si="20"/>
        <v>0</v>
      </c>
      <c r="G179" s="32"/>
      <c r="H179" s="27"/>
      <c r="I179" s="32">
        <f t="shared" si="19"/>
        <v>0</v>
      </c>
      <c r="J179" s="33">
        <f t="shared" si="21"/>
        <v>-23</v>
      </c>
      <c r="K179" s="27">
        <f t="shared" si="16"/>
        <v>0</v>
      </c>
      <c r="L179" s="35">
        <f t="shared" si="17"/>
        <v>0</v>
      </c>
      <c r="M179" s="32">
        <v>23</v>
      </c>
      <c r="N179" s="27">
        <f t="shared" si="18"/>
        <v>0</v>
      </c>
      <c r="P179" s="32"/>
      <c r="Q179" s="9"/>
    </row>
    <row r="180" spans="1:17" ht="15" customHeight="1" x14ac:dyDescent="0.25">
      <c r="A180" s="28">
        <v>169</v>
      </c>
      <c r="B180" s="29" t="s">
        <v>166</v>
      </c>
      <c r="C180" s="30">
        <f>'MEI 2024'!M180</f>
        <v>0</v>
      </c>
      <c r="D180" s="45">
        <f>'MARET 2024'!N180</f>
        <v>232597.38555691557</v>
      </c>
      <c r="E180" s="31">
        <f t="shared" si="15"/>
        <v>0</v>
      </c>
      <c r="F180" s="31">
        <f t="shared" si="20"/>
        <v>0</v>
      </c>
      <c r="G180" s="32"/>
      <c r="H180" s="27"/>
      <c r="I180" s="32">
        <f t="shared" si="19"/>
        <v>0</v>
      </c>
      <c r="J180" s="33">
        <f t="shared" si="21"/>
        <v>-9</v>
      </c>
      <c r="K180" s="27">
        <f t="shared" si="16"/>
        <v>0</v>
      </c>
      <c r="L180" s="35">
        <f t="shared" si="17"/>
        <v>0</v>
      </c>
      <c r="M180" s="32">
        <v>9</v>
      </c>
      <c r="N180" s="27">
        <f t="shared" si="18"/>
        <v>0</v>
      </c>
      <c r="P180" s="32"/>
      <c r="Q180" s="9"/>
    </row>
    <row r="181" spans="1:17" ht="15" customHeight="1" x14ac:dyDescent="0.25">
      <c r="A181" s="28">
        <v>170</v>
      </c>
      <c r="B181" s="29" t="s">
        <v>167</v>
      </c>
      <c r="C181" s="30">
        <f>'MEI 2024'!M181</f>
        <v>0</v>
      </c>
      <c r="D181" s="45">
        <f>'MARET 2024'!N181</f>
        <v>0</v>
      </c>
      <c r="E181" s="31">
        <f t="shared" si="15"/>
        <v>0</v>
      </c>
      <c r="F181" s="31">
        <f t="shared" si="20"/>
        <v>0</v>
      </c>
      <c r="G181" s="32"/>
      <c r="H181" s="27"/>
      <c r="I181" s="32">
        <f t="shared" si="19"/>
        <v>0</v>
      </c>
      <c r="J181" s="33">
        <f t="shared" si="21"/>
        <v>0</v>
      </c>
      <c r="K181" s="27">
        <f t="shared" si="16"/>
        <v>0</v>
      </c>
      <c r="L181" s="35">
        <f t="shared" si="17"/>
        <v>0</v>
      </c>
      <c r="M181" s="32">
        <v>0</v>
      </c>
      <c r="N181" s="27">
        <f t="shared" si="18"/>
        <v>0</v>
      </c>
      <c r="P181" s="32"/>
      <c r="Q181" s="9"/>
    </row>
    <row r="182" spans="1:17" ht="15" customHeight="1" x14ac:dyDescent="0.25">
      <c r="A182" s="28">
        <v>171</v>
      </c>
      <c r="B182" s="29" t="s">
        <v>168</v>
      </c>
      <c r="C182" s="30">
        <f>'MEI 2024'!M182</f>
        <v>0</v>
      </c>
      <c r="D182" s="45">
        <f>'MARET 2024'!N182</f>
        <v>216666.66666666669</v>
      </c>
      <c r="E182" s="31">
        <f t="shared" si="15"/>
        <v>0</v>
      </c>
      <c r="F182" s="31">
        <f t="shared" si="20"/>
        <v>0</v>
      </c>
      <c r="G182" s="32"/>
      <c r="H182" s="27"/>
      <c r="I182" s="32">
        <f t="shared" si="19"/>
        <v>0</v>
      </c>
      <c r="J182" s="33">
        <f t="shared" si="21"/>
        <v>-12</v>
      </c>
      <c r="K182" s="27">
        <f t="shared" si="16"/>
        <v>0</v>
      </c>
      <c r="L182" s="35">
        <f t="shared" si="17"/>
        <v>0</v>
      </c>
      <c r="M182" s="32">
        <v>12</v>
      </c>
      <c r="N182" s="27">
        <f t="shared" si="18"/>
        <v>0</v>
      </c>
      <c r="P182" s="32"/>
      <c r="Q182" s="9"/>
    </row>
    <row r="183" spans="1:17" ht="15" customHeight="1" x14ac:dyDescent="0.25">
      <c r="A183" s="28">
        <v>172</v>
      </c>
      <c r="B183" s="29" t="s">
        <v>169</v>
      </c>
      <c r="C183" s="30">
        <f>'MEI 2024'!M183</f>
        <v>0</v>
      </c>
      <c r="D183" s="45">
        <f>'MARET 2024'!N183</f>
        <v>84201.388888888891</v>
      </c>
      <c r="E183" s="31">
        <f t="shared" si="15"/>
        <v>0</v>
      </c>
      <c r="F183" s="31">
        <f t="shared" si="20"/>
        <v>0</v>
      </c>
      <c r="G183" s="32"/>
      <c r="H183" s="27"/>
      <c r="I183" s="32">
        <f t="shared" si="19"/>
        <v>0</v>
      </c>
      <c r="J183" s="33">
        <f t="shared" si="21"/>
        <v>-66</v>
      </c>
      <c r="K183" s="27">
        <f t="shared" si="16"/>
        <v>0</v>
      </c>
      <c r="L183" s="35">
        <f t="shared" si="17"/>
        <v>0</v>
      </c>
      <c r="M183" s="32">
        <v>66</v>
      </c>
      <c r="N183" s="27">
        <f t="shared" si="18"/>
        <v>0</v>
      </c>
      <c r="P183" s="32"/>
      <c r="Q183" s="9"/>
    </row>
    <row r="184" spans="1:17" ht="15" customHeight="1" x14ac:dyDescent="0.25">
      <c r="A184" s="28">
        <v>173</v>
      </c>
      <c r="B184" s="29" t="s">
        <v>170</v>
      </c>
      <c r="C184" s="30">
        <f>'MEI 2024'!M184</f>
        <v>0</v>
      </c>
      <c r="D184" s="45">
        <f>'MARET 2024'!N184</f>
        <v>39000</v>
      </c>
      <c r="E184" s="31">
        <f t="shared" si="15"/>
        <v>0</v>
      </c>
      <c r="F184" s="31">
        <f t="shared" si="20"/>
        <v>0</v>
      </c>
      <c r="G184" s="32"/>
      <c r="H184" s="27"/>
      <c r="I184" s="32">
        <f t="shared" si="19"/>
        <v>0</v>
      </c>
      <c r="J184" s="33">
        <f t="shared" si="21"/>
        <v>0</v>
      </c>
      <c r="K184" s="27">
        <f t="shared" si="16"/>
        <v>0</v>
      </c>
      <c r="L184" s="35">
        <f t="shared" si="17"/>
        <v>0</v>
      </c>
      <c r="M184" s="32">
        <v>0</v>
      </c>
      <c r="N184" s="27">
        <f t="shared" si="18"/>
        <v>0</v>
      </c>
      <c r="P184" s="32"/>
      <c r="Q184" s="9"/>
    </row>
    <row r="185" spans="1:17" ht="15" customHeight="1" x14ac:dyDescent="0.25">
      <c r="A185" s="28">
        <v>174</v>
      </c>
      <c r="B185" s="29" t="s">
        <v>171</v>
      </c>
      <c r="C185" s="30">
        <f>'MEI 2024'!M185</f>
        <v>0</v>
      </c>
      <c r="D185" s="45">
        <f>'MARET 2024'!N185</f>
        <v>0</v>
      </c>
      <c r="E185" s="31">
        <f t="shared" si="15"/>
        <v>0</v>
      </c>
      <c r="F185" s="31">
        <f t="shared" si="20"/>
        <v>0</v>
      </c>
      <c r="G185" s="32"/>
      <c r="H185" s="27"/>
      <c r="I185" s="32">
        <f t="shared" si="19"/>
        <v>0</v>
      </c>
      <c r="J185" s="33">
        <f t="shared" si="21"/>
        <v>0</v>
      </c>
      <c r="K185" s="27">
        <f t="shared" si="16"/>
        <v>0</v>
      </c>
      <c r="L185" s="35">
        <f t="shared" si="17"/>
        <v>0</v>
      </c>
      <c r="M185" s="32">
        <v>0</v>
      </c>
      <c r="N185" s="27">
        <f t="shared" si="18"/>
        <v>0</v>
      </c>
      <c r="P185" s="32"/>
      <c r="Q185" s="9"/>
    </row>
    <row r="186" spans="1:17" ht="15" customHeight="1" x14ac:dyDescent="0.25">
      <c r="A186" s="28">
        <v>175</v>
      </c>
      <c r="B186" s="29" t="s">
        <v>172</v>
      </c>
      <c r="C186" s="30">
        <f>'MEI 2024'!M186</f>
        <v>0</v>
      </c>
      <c r="D186" s="45">
        <f>'MARET 2024'!N186</f>
        <v>0</v>
      </c>
      <c r="E186" s="31">
        <f t="shared" si="15"/>
        <v>0</v>
      </c>
      <c r="F186" s="31">
        <f t="shared" si="20"/>
        <v>2875</v>
      </c>
      <c r="G186" s="32">
        <v>48</v>
      </c>
      <c r="H186" s="27">
        <v>138000</v>
      </c>
      <c r="I186" s="32">
        <f t="shared" si="19"/>
        <v>2875</v>
      </c>
      <c r="J186" s="33">
        <f t="shared" si="21"/>
        <v>12</v>
      </c>
      <c r="K186" s="27">
        <f t="shared" si="16"/>
        <v>34500</v>
      </c>
      <c r="L186" s="35">
        <f t="shared" si="17"/>
        <v>2875</v>
      </c>
      <c r="M186" s="32">
        <v>36</v>
      </c>
      <c r="N186" s="27">
        <f t="shared" si="18"/>
        <v>103500</v>
      </c>
      <c r="P186" s="32"/>
      <c r="Q186" s="9"/>
    </row>
    <row r="187" spans="1:17" ht="15" customHeight="1" x14ac:dyDescent="0.25">
      <c r="A187" s="28">
        <v>176</v>
      </c>
      <c r="B187" s="29" t="s">
        <v>173</v>
      </c>
      <c r="C187" s="30">
        <f>'MEI 2024'!M187</f>
        <v>0</v>
      </c>
      <c r="D187" s="45">
        <f>'MARET 2024'!N187</f>
        <v>0</v>
      </c>
      <c r="E187" s="31">
        <f t="shared" si="15"/>
        <v>0</v>
      </c>
      <c r="F187" s="31">
        <f t="shared" si="20"/>
        <v>5641.666666666667</v>
      </c>
      <c r="G187" s="32">
        <v>48</v>
      </c>
      <c r="H187" s="27">
        <v>270800</v>
      </c>
      <c r="I187" s="32">
        <f t="shared" si="19"/>
        <v>5641.666666666667</v>
      </c>
      <c r="J187" s="33">
        <f t="shared" si="21"/>
        <v>19</v>
      </c>
      <c r="K187" s="27">
        <f t="shared" si="16"/>
        <v>107191.66666666667</v>
      </c>
      <c r="L187" s="35">
        <f t="shared" si="17"/>
        <v>5641.666666666667</v>
      </c>
      <c r="M187" s="32">
        <v>29</v>
      </c>
      <c r="N187" s="27">
        <f t="shared" si="18"/>
        <v>163608.33333333334</v>
      </c>
      <c r="P187" s="32"/>
      <c r="Q187" s="9"/>
    </row>
    <row r="188" spans="1:17" ht="15" customHeight="1" x14ac:dyDescent="0.25">
      <c r="A188" s="28">
        <v>177</v>
      </c>
      <c r="B188" s="29" t="s">
        <v>174</v>
      </c>
      <c r="C188" s="30">
        <f>'MEI 2024'!M188</f>
        <v>0</v>
      </c>
      <c r="D188" s="45">
        <f>'MARET 2024'!N188</f>
        <v>0</v>
      </c>
      <c r="E188" s="31">
        <f t="shared" si="15"/>
        <v>0</v>
      </c>
      <c r="F188" s="31">
        <f t="shared" si="20"/>
        <v>0</v>
      </c>
      <c r="G188" s="32"/>
      <c r="H188" s="27"/>
      <c r="I188" s="32">
        <f t="shared" si="19"/>
        <v>0</v>
      </c>
      <c r="J188" s="33">
        <f t="shared" si="21"/>
        <v>0</v>
      </c>
      <c r="K188" s="27">
        <f t="shared" si="16"/>
        <v>0</v>
      </c>
      <c r="L188" s="35">
        <f t="shared" si="17"/>
        <v>0</v>
      </c>
      <c r="M188" s="32">
        <v>0</v>
      </c>
      <c r="N188" s="27">
        <f t="shared" si="18"/>
        <v>0</v>
      </c>
      <c r="P188" s="32"/>
      <c r="Q188" s="9"/>
    </row>
    <row r="189" spans="1:17" ht="15" customHeight="1" x14ac:dyDescent="0.25">
      <c r="A189" s="28">
        <v>178</v>
      </c>
      <c r="B189" s="29" t="s">
        <v>175</v>
      </c>
      <c r="C189" s="30">
        <f>'MEI 2024'!M189</f>
        <v>0</v>
      </c>
      <c r="D189" s="45">
        <f>'MARET 2024'!N189</f>
        <v>0</v>
      </c>
      <c r="E189" s="31">
        <f t="shared" si="15"/>
        <v>0</v>
      </c>
      <c r="F189" s="31">
        <f t="shared" si="20"/>
        <v>0</v>
      </c>
      <c r="G189" s="32"/>
      <c r="H189" s="27"/>
      <c r="I189" s="32">
        <f t="shared" si="19"/>
        <v>0</v>
      </c>
      <c r="J189" s="33">
        <f t="shared" si="21"/>
        <v>0</v>
      </c>
      <c r="K189" s="27">
        <f t="shared" si="16"/>
        <v>0</v>
      </c>
      <c r="L189" s="35">
        <f t="shared" si="17"/>
        <v>0</v>
      </c>
      <c r="M189" s="32">
        <v>0</v>
      </c>
      <c r="N189" s="27">
        <f t="shared" si="18"/>
        <v>0</v>
      </c>
      <c r="P189" s="32"/>
      <c r="Q189" s="9"/>
    </row>
    <row r="190" spans="1:17" ht="15" customHeight="1" x14ac:dyDescent="0.25">
      <c r="A190" s="28">
        <v>179</v>
      </c>
      <c r="B190" s="29" t="s">
        <v>176</v>
      </c>
      <c r="C190" s="30">
        <f>'MEI 2024'!M190</f>
        <v>0</v>
      </c>
      <c r="D190" s="45">
        <f>'MARET 2024'!N190</f>
        <v>261163.63636363638</v>
      </c>
      <c r="E190" s="31">
        <f t="shared" si="15"/>
        <v>0</v>
      </c>
      <c r="F190" s="31">
        <f t="shared" si="20"/>
        <v>0</v>
      </c>
      <c r="G190" s="32"/>
      <c r="H190" s="27"/>
      <c r="I190" s="32">
        <f t="shared" si="19"/>
        <v>0</v>
      </c>
      <c r="J190" s="33">
        <f t="shared" si="21"/>
        <v>-5</v>
      </c>
      <c r="K190" s="27">
        <f t="shared" si="16"/>
        <v>0</v>
      </c>
      <c r="L190" s="35">
        <f t="shared" si="17"/>
        <v>0</v>
      </c>
      <c r="M190" s="32">
        <v>5</v>
      </c>
      <c r="N190" s="27">
        <f t="shared" si="18"/>
        <v>0</v>
      </c>
      <c r="P190" s="32"/>
      <c r="Q190" s="9"/>
    </row>
    <row r="191" spans="1:17" ht="15" customHeight="1" x14ac:dyDescent="0.25">
      <c r="A191" s="28">
        <v>180</v>
      </c>
      <c r="B191" s="29" t="s">
        <v>177</v>
      </c>
      <c r="C191" s="30">
        <f>'MEI 2024'!M191</f>
        <v>0</v>
      </c>
      <c r="D191" s="45">
        <f>'MARET 2024'!N191</f>
        <v>0</v>
      </c>
      <c r="E191" s="31">
        <f t="shared" si="15"/>
        <v>0</v>
      </c>
      <c r="F191" s="31">
        <f t="shared" si="20"/>
        <v>4500</v>
      </c>
      <c r="G191" s="32">
        <v>12</v>
      </c>
      <c r="H191" s="27">
        <v>54000</v>
      </c>
      <c r="I191" s="32">
        <f t="shared" si="19"/>
        <v>4500</v>
      </c>
      <c r="J191" s="33">
        <v>0</v>
      </c>
      <c r="K191" s="27">
        <f t="shared" si="16"/>
        <v>0</v>
      </c>
      <c r="L191" s="35">
        <f t="shared" si="17"/>
        <v>4500</v>
      </c>
      <c r="M191" s="32">
        <v>0</v>
      </c>
      <c r="N191" s="27">
        <f t="shared" si="18"/>
        <v>0</v>
      </c>
      <c r="P191" s="32"/>
      <c r="Q191" s="9"/>
    </row>
    <row r="192" spans="1:17" ht="15" customHeight="1" x14ac:dyDescent="0.25">
      <c r="A192" s="28">
        <v>181</v>
      </c>
      <c r="B192" s="29" t="s">
        <v>178</v>
      </c>
      <c r="C192" s="30">
        <f>'MEI 2024'!M192</f>
        <v>0</v>
      </c>
      <c r="D192" s="45">
        <f>'MARET 2024'!N192</f>
        <v>31500</v>
      </c>
      <c r="E192" s="31">
        <f t="shared" si="15"/>
        <v>0</v>
      </c>
      <c r="F192" s="31">
        <f t="shared" si="20"/>
        <v>0</v>
      </c>
      <c r="G192" s="32"/>
      <c r="H192" s="27"/>
      <c r="I192" s="32">
        <f t="shared" si="19"/>
        <v>0</v>
      </c>
      <c r="J192" s="33">
        <f t="shared" ref="J192:J216" si="22">C192+G192-M192</f>
        <v>-2</v>
      </c>
      <c r="K192" s="27">
        <f t="shared" si="16"/>
        <v>0</v>
      </c>
      <c r="L192" s="35">
        <f t="shared" si="17"/>
        <v>0</v>
      </c>
      <c r="M192" s="32">
        <v>2</v>
      </c>
      <c r="N192" s="27">
        <f t="shared" si="18"/>
        <v>0</v>
      </c>
      <c r="P192" s="32"/>
      <c r="Q192" s="9"/>
    </row>
    <row r="193" spans="1:17" ht="15" customHeight="1" x14ac:dyDescent="0.25">
      <c r="A193" s="28">
        <v>182</v>
      </c>
      <c r="B193" s="29" t="s">
        <v>179</v>
      </c>
      <c r="C193" s="30">
        <f>'MEI 2024'!M193</f>
        <v>0</v>
      </c>
      <c r="D193" s="45">
        <f>'MARET 2024'!N193</f>
        <v>70000.125</v>
      </c>
      <c r="E193" s="31">
        <f t="shared" si="15"/>
        <v>0</v>
      </c>
      <c r="F193" s="31">
        <f t="shared" si="20"/>
        <v>19500</v>
      </c>
      <c r="G193" s="32">
        <v>4</v>
      </c>
      <c r="H193" s="27">
        <v>78000</v>
      </c>
      <c r="I193" s="32">
        <f t="shared" si="19"/>
        <v>19500</v>
      </c>
      <c r="J193" s="33">
        <f t="shared" si="22"/>
        <v>1</v>
      </c>
      <c r="K193" s="27">
        <f t="shared" si="16"/>
        <v>37000.03125</v>
      </c>
      <c r="L193" s="35">
        <f t="shared" si="17"/>
        <v>37000.03125</v>
      </c>
      <c r="M193" s="32">
        <v>3</v>
      </c>
      <c r="N193" s="27">
        <f t="shared" si="18"/>
        <v>111000.09375</v>
      </c>
      <c r="P193" s="32"/>
      <c r="Q193" s="9"/>
    </row>
    <row r="194" spans="1:17" ht="15" customHeight="1" x14ac:dyDescent="0.25">
      <c r="A194" s="28">
        <v>183</v>
      </c>
      <c r="B194" s="29" t="s">
        <v>180</v>
      </c>
      <c r="C194" s="30">
        <f>'MEI 2024'!M194</f>
        <v>0</v>
      </c>
      <c r="D194" s="45">
        <f>'MARET 2024'!N194</f>
        <v>7033.5</v>
      </c>
      <c r="E194" s="31">
        <f t="shared" si="15"/>
        <v>0</v>
      </c>
      <c r="F194" s="31">
        <f t="shared" si="20"/>
        <v>0</v>
      </c>
      <c r="G194" s="32"/>
      <c r="H194" s="27"/>
      <c r="I194" s="32">
        <f t="shared" si="19"/>
        <v>0</v>
      </c>
      <c r="J194" s="33">
        <f t="shared" si="22"/>
        <v>0</v>
      </c>
      <c r="K194" s="27">
        <f t="shared" si="16"/>
        <v>0</v>
      </c>
      <c r="L194" s="35">
        <f t="shared" si="17"/>
        <v>0</v>
      </c>
      <c r="M194" s="32">
        <v>0</v>
      </c>
      <c r="N194" s="27">
        <f t="shared" si="18"/>
        <v>0</v>
      </c>
      <c r="P194" s="32"/>
      <c r="Q194" s="9"/>
    </row>
    <row r="195" spans="1:17" ht="15" customHeight="1" x14ac:dyDescent="0.25">
      <c r="A195" s="28">
        <v>184</v>
      </c>
      <c r="B195" s="29" t="s">
        <v>181</v>
      </c>
      <c r="C195" s="30">
        <f>'MEI 2024'!M195</f>
        <v>0</v>
      </c>
      <c r="D195" s="45">
        <f>'MARET 2024'!N195</f>
        <v>48076.36363636364</v>
      </c>
      <c r="E195" s="31">
        <f t="shared" si="15"/>
        <v>0</v>
      </c>
      <c r="F195" s="31">
        <f t="shared" si="20"/>
        <v>0</v>
      </c>
      <c r="G195" s="32"/>
      <c r="H195" s="27"/>
      <c r="I195" s="32">
        <f t="shared" si="19"/>
        <v>0</v>
      </c>
      <c r="J195" s="33">
        <f t="shared" si="22"/>
        <v>-6</v>
      </c>
      <c r="K195" s="27">
        <f t="shared" si="16"/>
        <v>0</v>
      </c>
      <c r="L195" s="35">
        <f t="shared" si="17"/>
        <v>0</v>
      </c>
      <c r="M195" s="32">
        <v>6</v>
      </c>
      <c r="N195" s="27">
        <f t="shared" si="18"/>
        <v>0</v>
      </c>
      <c r="P195" s="32"/>
      <c r="Q195" s="9"/>
    </row>
    <row r="196" spans="1:17" ht="15" customHeight="1" x14ac:dyDescent="0.25">
      <c r="A196" s="28">
        <v>185</v>
      </c>
      <c r="B196" s="29" t="s">
        <v>182</v>
      </c>
      <c r="C196" s="30">
        <f>'MEI 2024'!M196</f>
        <v>0</v>
      </c>
      <c r="D196" s="45">
        <f>'MARET 2024'!N196</f>
        <v>0</v>
      </c>
      <c r="E196" s="31">
        <f t="shared" si="15"/>
        <v>0</v>
      </c>
      <c r="F196" s="31">
        <f t="shared" si="20"/>
        <v>0</v>
      </c>
      <c r="G196" s="32"/>
      <c r="H196" s="27"/>
      <c r="I196" s="32">
        <f t="shared" si="19"/>
        <v>0</v>
      </c>
      <c r="J196" s="33">
        <f t="shared" si="22"/>
        <v>0</v>
      </c>
      <c r="K196" s="27">
        <f t="shared" si="16"/>
        <v>0</v>
      </c>
      <c r="L196" s="35">
        <f t="shared" si="17"/>
        <v>0</v>
      </c>
      <c r="M196" s="32">
        <v>0</v>
      </c>
      <c r="N196" s="27">
        <f t="shared" si="18"/>
        <v>0</v>
      </c>
      <c r="P196" s="32"/>
      <c r="Q196" s="9"/>
    </row>
    <row r="197" spans="1:17" ht="15" customHeight="1" x14ac:dyDescent="0.25">
      <c r="A197" s="28">
        <v>186</v>
      </c>
      <c r="B197" s="29" t="s">
        <v>183</v>
      </c>
      <c r="C197" s="30">
        <f>'MEI 2024'!M197</f>
        <v>0</v>
      </c>
      <c r="D197" s="45">
        <f>'MARET 2024'!N197</f>
        <v>287772.54901960789</v>
      </c>
      <c r="E197" s="31">
        <f t="shared" si="15"/>
        <v>0</v>
      </c>
      <c r="F197" s="31">
        <f t="shared" si="20"/>
        <v>0</v>
      </c>
      <c r="G197" s="32"/>
      <c r="H197" s="27"/>
      <c r="I197" s="32">
        <f t="shared" si="19"/>
        <v>0</v>
      </c>
      <c r="J197" s="33">
        <f t="shared" si="22"/>
        <v>-10</v>
      </c>
      <c r="K197" s="27">
        <f t="shared" si="16"/>
        <v>0</v>
      </c>
      <c r="L197" s="35">
        <f t="shared" si="17"/>
        <v>0</v>
      </c>
      <c r="M197" s="32">
        <v>10</v>
      </c>
      <c r="N197" s="27">
        <f t="shared" si="18"/>
        <v>0</v>
      </c>
      <c r="P197" s="32"/>
      <c r="Q197" s="9"/>
    </row>
    <row r="198" spans="1:17" ht="15" customHeight="1" x14ac:dyDescent="0.25">
      <c r="A198" s="28">
        <v>187</v>
      </c>
      <c r="B198" s="29" t="s">
        <v>184</v>
      </c>
      <c r="C198" s="30">
        <f>'MEI 2024'!M198</f>
        <v>0</v>
      </c>
      <c r="D198" s="45">
        <f>'MARET 2024'!N198</f>
        <v>33280</v>
      </c>
      <c r="E198" s="31">
        <f t="shared" si="15"/>
        <v>0</v>
      </c>
      <c r="F198" s="31">
        <f t="shared" si="20"/>
        <v>0</v>
      </c>
      <c r="G198" s="32"/>
      <c r="H198" s="27"/>
      <c r="I198" s="32">
        <f t="shared" si="19"/>
        <v>0</v>
      </c>
      <c r="J198" s="33">
        <f t="shared" si="22"/>
        <v>-11</v>
      </c>
      <c r="K198" s="27">
        <f t="shared" si="16"/>
        <v>0</v>
      </c>
      <c r="L198" s="35">
        <f t="shared" si="17"/>
        <v>0</v>
      </c>
      <c r="M198" s="32">
        <v>11</v>
      </c>
      <c r="N198" s="27">
        <f t="shared" si="18"/>
        <v>0</v>
      </c>
      <c r="P198" s="32"/>
      <c r="Q198" s="9"/>
    </row>
    <row r="199" spans="1:17" ht="15" customHeight="1" x14ac:dyDescent="0.25">
      <c r="A199" s="28">
        <v>188</v>
      </c>
      <c r="B199" s="29" t="s">
        <v>185</v>
      </c>
      <c r="C199" s="30">
        <f>'MEI 2024'!M199</f>
        <v>0</v>
      </c>
      <c r="D199" s="45">
        <f>'MARET 2024'!N199</f>
        <v>0</v>
      </c>
      <c r="E199" s="31">
        <f t="shared" si="15"/>
        <v>0</v>
      </c>
      <c r="F199" s="31">
        <f t="shared" si="20"/>
        <v>8000</v>
      </c>
      <c r="G199" s="33">
        <v>6</v>
      </c>
      <c r="H199" s="27">
        <v>48000</v>
      </c>
      <c r="I199" s="32">
        <f t="shared" si="19"/>
        <v>8000</v>
      </c>
      <c r="J199" s="33">
        <f t="shared" si="22"/>
        <v>-6</v>
      </c>
      <c r="K199" s="27">
        <f t="shared" si="16"/>
        <v>-48000</v>
      </c>
      <c r="L199" s="35">
        <f t="shared" si="17"/>
        <v>8000</v>
      </c>
      <c r="M199" s="32">
        <v>12</v>
      </c>
      <c r="N199" s="27">
        <f t="shared" si="18"/>
        <v>96000</v>
      </c>
      <c r="P199" s="32"/>
      <c r="Q199" s="9"/>
    </row>
    <row r="200" spans="1:17" ht="15" customHeight="1" x14ac:dyDescent="0.25">
      <c r="A200" s="28">
        <v>189</v>
      </c>
      <c r="B200" s="29" t="s">
        <v>186</v>
      </c>
      <c r="C200" s="30">
        <f>'MEI 2024'!M200</f>
        <v>0</v>
      </c>
      <c r="D200" s="45">
        <f>'MARET 2024'!N200</f>
        <v>108750</v>
      </c>
      <c r="E200" s="31">
        <f t="shared" si="15"/>
        <v>0</v>
      </c>
      <c r="F200" s="31">
        <f t="shared" si="20"/>
        <v>0</v>
      </c>
      <c r="G200" s="32"/>
      <c r="H200" s="27"/>
      <c r="I200" s="32">
        <f t="shared" si="19"/>
        <v>0</v>
      </c>
      <c r="J200" s="33">
        <f t="shared" si="22"/>
        <v>-5</v>
      </c>
      <c r="K200" s="27">
        <f t="shared" si="16"/>
        <v>0</v>
      </c>
      <c r="L200" s="35">
        <f t="shared" si="17"/>
        <v>0</v>
      </c>
      <c r="M200" s="32">
        <v>5</v>
      </c>
      <c r="N200" s="27">
        <f t="shared" si="18"/>
        <v>0</v>
      </c>
      <c r="P200" s="32"/>
      <c r="Q200" s="9"/>
    </row>
    <row r="201" spans="1:17" ht="15" customHeight="1" x14ac:dyDescent="0.25">
      <c r="A201" s="28">
        <v>190</v>
      </c>
      <c r="B201" s="29" t="s">
        <v>187</v>
      </c>
      <c r="C201" s="30">
        <f>'MEI 2024'!M201</f>
        <v>0</v>
      </c>
      <c r="D201" s="45">
        <f>'MARET 2024'!N201</f>
        <v>0</v>
      </c>
      <c r="E201" s="31">
        <f t="shared" si="15"/>
        <v>0</v>
      </c>
      <c r="F201" s="31">
        <f t="shared" si="20"/>
        <v>0</v>
      </c>
      <c r="G201" s="32"/>
      <c r="H201" s="27"/>
      <c r="I201" s="32">
        <f t="shared" si="19"/>
        <v>0</v>
      </c>
      <c r="J201" s="33">
        <f t="shared" si="22"/>
        <v>0</v>
      </c>
      <c r="K201" s="27">
        <f t="shared" si="16"/>
        <v>0</v>
      </c>
      <c r="L201" s="35">
        <f t="shared" si="17"/>
        <v>0</v>
      </c>
      <c r="M201" s="32">
        <v>0</v>
      </c>
      <c r="N201" s="27">
        <f t="shared" si="18"/>
        <v>0</v>
      </c>
      <c r="P201" s="32"/>
      <c r="Q201" s="9"/>
    </row>
    <row r="202" spans="1:17" ht="15" customHeight="1" x14ac:dyDescent="0.25">
      <c r="A202" s="28">
        <v>191</v>
      </c>
      <c r="B202" s="29" t="s">
        <v>188</v>
      </c>
      <c r="C202" s="30">
        <f>'MEI 2024'!M202</f>
        <v>0</v>
      </c>
      <c r="D202" s="45">
        <f>'MARET 2024'!N202</f>
        <v>42000</v>
      </c>
      <c r="E202" s="31">
        <f t="shared" si="15"/>
        <v>0</v>
      </c>
      <c r="F202" s="31">
        <f t="shared" si="20"/>
        <v>0</v>
      </c>
      <c r="G202" s="32"/>
      <c r="H202" s="27"/>
      <c r="I202" s="32">
        <f t="shared" si="19"/>
        <v>0</v>
      </c>
      <c r="J202" s="33">
        <f t="shared" si="22"/>
        <v>-8</v>
      </c>
      <c r="K202" s="27">
        <f t="shared" si="16"/>
        <v>0</v>
      </c>
      <c r="L202" s="35">
        <f t="shared" si="17"/>
        <v>0</v>
      </c>
      <c r="M202" s="32">
        <v>8</v>
      </c>
      <c r="N202" s="27">
        <f t="shared" si="18"/>
        <v>0</v>
      </c>
      <c r="P202" s="32"/>
      <c r="Q202" s="9"/>
    </row>
    <row r="203" spans="1:17" ht="15" customHeight="1" x14ac:dyDescent="0.25">
      <c r="A203" s="28">
        <v>192</v>
      </c>
      <c r="B203" s="29" t="s">
        <v>189</v>
      </c>
      <c r="C203" s="30">
        <f>'MEI 2024'!M203</f>
        <v>0</v>
      </c>
      <c r="D203" s="45">
        <f>'MARET 2024'!N203</f>
        <v>44938</v>
      </c>
      <c r="E203" s="31">
        <f t="shared" si="15"/>
        <v>0</v>
      </c>
      <c r="F203" s="31">
        <f t="shared" si="20"/>
        <v>24000</v>
      </c>
      <c r="G203" s="32">
        <v>2</v>
      </c>
      <c r="H203" s="27">
        <v>48000</v>
      </c>
      <c r="I203" s="32">
        <f t="shared" si="19"/>
        <v>24000</v>
      </c>
      <c r="J203" s="33">
        <f t="shared" si="22"/>
        <v>1</v>
      </c>
      <c r="K203" s="27">
        <f t="shared" si="16"/>
        <v>46469</v>
      </c>
      <c r="L203" s="35">
        <f t="shared" si="17"/>
        <v>46469</v>
      </c>
      <c r="M203" s="32">
        <v>1</v>
      </c>
      <c r="N203" s="27">
        <f t="shared" si="18"/>
        <v>46469</v>
      </c>
      <c r="P203" s="32"/>
      <c r="Q203" s="9"/>
    </row>
    <row r="204" spans="1:17" ht="15" customHeight="1" x14ac:dyDescent="0.25">
      <c r="A204" s="28">
        <v>193</v>
      </c>
      <c r="B204" s="29" t="s">
        <v>190</v>
      </c>
      <c r="C204" s="30">
        <f>'MEI 2024'!M204</f>
        <v>0</v>
      </c>
      <c r="D204" s="45">
        <f>'MARET 2024'!N204</f>
        <v>49871.845999999998</v>
      </c>
      <c r="E204" s="31">
        <f t="shared" si="15"/>
        <v>0</v>
      </c>
      <c r="F204" s="31">
        <f t="shared" si="20"/>
        <v>0</v>
      </c>
      <c r="G204" s="32"/>
      <c r="H204" s="27"/>
      <c r="I204" s="32">
        <f t="shared" si="19"/>
        <v>0</v>
      </c>
      <c r="J204" s="33">
        <f t="shared" si="22"/>
        <v>-13</v>
      </c>
      <c r="K204" s="27">
        <f t="shared" si="16"/>
        <v>0</v>
      </c>
      <c r="L204" s="35">
        <f t="shared" si="17"/>
        <v>0</v>
      </c>
      <c r="M204" s="32">
        <v>13</v>
      </c>
      <c r="N204" s="27">
        <f t="shared" si="18"/>
        <v>0</v>
      </c>
      <c r="P204" s="32"/>
      <c r="Q204" s="9"/>
    </row>
    <row r="205" spans="1:17" ht="15" customHeight="1" x14ac:dyDescent="0.25">
      <c r="A205" s="28">
        <v>194</v>
      </c>
      <c r="B205" s="29" t="s">
        <v>191</v>
      </c>
      <c r="C205" s="30">
        <f>'MEI 2024'!M205</f>
        <v>0</v>
      </c>
      <c r="D205" s="45">
        <f>'MARET 2024'!N205</f>
        <v>99743.691999999995</v>
      </c>
      <c r="E205" s="31">
        <f t="shared" si="15"/>
        <v>0</v>
      </c>
      <c r="F205" s="31">
        <f t="shared" si="20"/>
        <v>0</v>
      </c>
      <c r="G205" s="32"/>
      <c r="H205" s="27"/>
      <c r="I205" s="32">
        <f t="shared" si="19"/>
        <v>0</v>
      </c>
      <c r="J205" s="33">
        <f t="shared" si="22"/>
        <v>0</v>
      </c>
      <c r="K205" s="27">
        <f t="shared" si="16"/>
        <v>0</v>
      </c>
      <c r="L205" s="35">
        <f t="shared" si="17"/>
        <v>0</v>
      </c>
      <c r="M205" s="32">
        <v>0</v>
      </c>
      <c r="N205" s="27">
        <f t="shared" si="18"/>
        <v>0</v>
      </c>
      <c r="P205" s="32"/>
      <c r="Q205" s="9"/>
    </row>
    <row r="206" spans="1:17" ht="15" customHeight="1" x14ac:dyDescent="0.25">
      <c r="A206" s="28">
        <v>195</v>
      </c>
      <c r="B206" s="29" t="s">
        <v>192</v>
      </c>
      <c r="C206" s="30">
        <f>'MEI 2024'!M206</f>
        <v>0</v>
      </c>
      <c r="D206" s="45">
        <f>'MARET 2024'!N206</f>
        <v>24935.922999999999</v>
      </c>
      <c r="E206" s="31">
        <f t="shared" ref="E206:E214" si="23">IF(C206&gt;0,D206/C206,0)</f>
        <v>0</v>
      </c>
      <c r="F206" s="31">
        <f t="shared" si="20"/>
        <v>0</v>
      </c>
      <c r="G206" s="32"/>
      <c r="H206" s="27"/>
      <c r="I206" s="32">
        <f t="shared" si="19"/>
        <v>0</v>
      </c>
      <c r="J206" s="33">
        <f t="shared" si="22"/>
        <v>0</v>
      </c>
      <c r="K206" s="27">
        <f t="shared" ref="K206:K214" si="24">J206*L206</f>
        <v>0</v>
      </c>
      <c r="L206" s="35">
        <f t="shared" ref="L206:L214" si="25">IF(G206&gt;0,(D206+H206)/(C206+G206),F206)</f>
        <v>0</v>
      </c>
      <c r="M206" s="32">
        <v>0</v>
      </c>
      <c r="N206" s="27">
        <f t="shared" ref="N206:N214" si="26">M206*L206</f>
        <v>0</v>
      </c>
      <c r="P206" s="32"/>
      <c r="Q206" s="9"/>
    </row>
    <row r="207" spans="1:17" ht="15" customHeight="1" x14ac:dyDescent="0.25">
      <c r="A207" s="28">
        <v>196</v>
      </c>
      <c r="B207" s="29" t="s">
        <v>193</v>
      </c>
      <c r="C207" s="30">
        <f>'MEI 2024'!M207</f>
        <v>0</v>
      </c>
      <c r="D207" s="45">
        <f>'MARET 2024'!N207</f>
        <v>72000</v>
      </c>
      <c r="E207" s="31">
        <f t="shared" si="23"/>
        <v>0</v>
      </c>
      <c r="F207" s="31">
        <f t="shared" si="20"/>
        <v>5500</v>
      </c>
      <c r="G207" s="32">
        <v>1</v>
      </c>
      <c r="H207" s="27">
        <v>5500</v>
      </c>
      <c r="I207" s="32">
        <f t="shared" ref="I207:I214" si="27">IF(G207&gt;0,H207/G207,0)</f>
        <v>5500</v>
      </c>
      <c r="J207" s="33">
        <f t="shared" si="22"/>
        <v>-10</v>
      </c>
      <c r="K207" s="27">
        <f t="shared" si="24"/>
        <v>-775000</v>
      </c>
      <c r="L207" s="35">
        <f t="shared" si="25"/>
        <v>77500</v>
      </c>
      <c r="M207" s="32">
        <v>11</v>
      </c>
      <c r="N207" s="27">
        <f t="shared" si="26"/>
        <v>852500</v>
      </c>
      <c r="P207" s="32"/>
      <c r="Q207" s="9"/>
    </row>
    <row r="208" spans="1:17" ht="15" customHeight="1" x14ac:dyDescent="0.25">
      <c r="A208" s="28">
        <v>197</v>
      </c>
      <c r="B208" s="29" t="s">
        <v>194</v>
      </c>
      <c r="C208" s="30">
        <f>'MEI 2024'!M208</f>
        <v>0</v>
      </c>
      <c r="D208" s="45">
        <f>'MARET 2024'!N208</f>
        <v>0</v>
      </c>
      <c r="E208" s="31">
        <f t="shared" si="23"/>
        <v>0</v>
      </c>
      <c r="F208" s="31">
        <f t="shared" ref="F208:F214" si="28">IF(C208&gt;0,E208,I208)</f>
        <v>0</v>
      </c>
      <c r="G208" s="32"/>
      <c r="H208" s="27"/>
      <c r="I208" s="32">
        <f t="shared" si="27"/>
        <v>0</v>
      </c>
      <c r="J208" s="33">
        <f t="shared" si="22"/>
        <v>0</v>
      </c>
      <c r="K208" s="27">
        <f t="shared" si="24"/>
        <v>0</v>
      </c>
      <c r="L208" s="35">
        <f t="shared" si="25"/>
        <v>0</v>
      </c>
      <c r="M208" s="32">
        <v>0</v>
      </c>
      <c r="N208" s="27">
        <f t="shared" si="26"/>
        <v>0</v>
      </c>
      <c r="P208" s="32"/>
      <c r="Q208" s="9"/>
    </row>
    <row r="209" spans="1:17" ht="15" customHeight="1" x14ac:dyDescent="0.25">
      <c r="A209" s="28">
        <v>198</v>
      </c>
      <c r="B209" s="29" t="s">
        <v>195</v>
      </c>
      <c r="C209" s="30">
        <f>'MEI 2024'!M209</f>
        <v>0</v>
      </c>
      <c r="D209" s="45">
        <f>'MARET 2024'!N209</f>
        <v>0</v>
      </c>
      <c r="E209" s="31">
        <f t="shared" si="23"/>
        <v>0</v>
      </c>
      <c r="F209" s="31">
        <f t="shared" si="28"/>
        <v>0</v>
      </c>
      <c r="G209" s="32"/>
      <c r="H209" s="27"/>
      <c r="I209" s="32">
        <f t="shared" si="27"/>
        <v>0</v>
      </c>
      <c r="J209" s="33">
        <f t="shared" si="22"/>
        <v>0</v>
      </c>
      <c r="K209" s="27">
        <f t="shared" si="24"/>
        <v>0</v>
      </c>
      <c r="L209" s="35">
        <f t="shared" si="25"/>
        <v>0</v>
      </c>
      <c r="M209" s="32">
        <v>0</v>
      </c>
      <c r="N209" s="27">
        <f t="shared" si="26"/>
        <v>0</v>
      </c>
      <c r="P209" s="32"/>
      <c r="Q209" s="9"/>
    </row>
    <row r="210" spans="1:17" ht="15" customHeight="1" x14ac:dyDescent="0.25">
      <c r="A210" s="28">
        <v>199</v>
      </c>
      <c r="B210" s="29" t="s">
        <v>196</v>
      </c>
      <c r="C210" s="30">
        <f>'MEI 2024'!M210</f>
        <v>0</v>
      </c>
      <c r="D210" s="45">
        <f>'MARET 2024'!N210</f>
        <v>36900</v>
      </c>
      <c r="E210" s="31">
        <f t="shared" si="23"/>
        <v>0</v>
      </c>
      <c r="F210" s="31">
        <f t="shared" si="28"/>
        <v>0</v>
      </c>
      <c r="G210" s="32"/>
      <c r="H210" s="27"/>
      <c r="I210" s="32">
        <f t="shared" si="27"/>
        <v>0</v>
      </c>
      <c r="J210" s="33">
        <f t="shared" si="22"/>
        <v>-14</v>
      </c>
      <c r="K210" s="27">
        <f t="shared" si="24"/>
        <v>0</v>
      </c>
      <c r="L210" s="35">
        <f t="shared" si="25"/>
        <v>0</v>
      </c>
      <c r="M210" s="32">
        <v>14</v>
      </c>
      <c r="N210" s="27">
        <f t="shared" si="26"/>
        <v>0</v>
      </c>
      <c r="P210" s="32"/>
      <c r="Q210" s="9"/>
    </row>
    <row r="211" spans="1:17" ht="15" customHeight="1" x14ac:dyDescent="0.25">
      <c r="A211" s="28">
        <v>200</v>
      </c>
      <c r="B211" s="29" t="s">
        <v>197</v>
      </c>
      <c r="C211" s="30">
        <f>'MEI 2024'!M211</f>
        <v>0</v>
      </c>
      <c r="D211" s="45">
        <f>'MARET 2024'!N211</f>
        <v>0</v>
      </c>
      <c r="E211" s="31">
        <f t="shared" si="23"/>
        <v>0</v>
      </c>
      <c r="F211" s="31">
        <f t="shared" si="28"/>
        <v>0</v>
      </c>
      <c r="G211" s="32"/>
      <c r="H211" s="27"/>
      <c r="I211" s="32">
        <f t="shared" si="27"/>
        <v>0</v>
      </c>
      <c r="J211" s="33">
        <f t="shared" si="22"/>
        <v>0</v>
      </c>
      <c r="K211" s="27">
        <f t="shared" si="24"/>
        <v>0</v>
      </c>
      <c r="L211" s="35">
        <f t="shared" si="25"/>
        <v>0</v>
      </c>
      <c r="M211" s="32">
        <v>0</v>
      </c>
      <c r="N211" s="27">
        <f t="shared" si="26"/>
        <v>0</v>
      </c>
      <c r="P211" s="32"/>
      <c r="Q211" s="9"/>
    </row>
    <row r="212" spans="1:17" ht="15" customHeight="1" x14ac:dyDescent="0.25">
      <c r="A212" s="28">
        <v>201</v>
      </c>
      <c r="B212" s="29" t="s">
        <v>198</v>
      </c>
      <c r="C212" s="30">
        <f>'MEI 2024'!M212</f>
        <v>0</v>
      </c>
      <c r="D212" s="45">
        <f>'MARET 2024'!N212</f>
        <v>82233.320000000007</v>
      </c>
      <c r="E212" s="31">
        <f t="shared" si="23"/>
        <v>0</v>
      </c>
      <c r="F212" s="31">
        <f t="shared" si="28"/>
        <v>20833.333333333332</v>
      </c>
      <c r="G212" s="32">
        <v>12</v>
      </c>
      <c r="H212" s="27">
        <v>250000</v>
      </c>
      <c r="I212" s="32">
        <f t="shared" si="27"/>
        <v>20833.333333333332</v>
      </c>
      <c r="J212" s="33">
        <f t="shared" si="22"/>
        <v>10</v>
      </c>
      <c r="K212" s="27">
        <f t="shared" si="24"/>
        <v>276861.09999999998</v>
      </c>
      <c r="L212" s="35">
        <f t="shared" si="25"/>
        <v>27686.11</v>
      </c>
      <c r="M212" s="32">
        <v>2</v>
      </c>
      <c r="N212" s="27">
        <f t="shared" si="26"/>
        <v>55372.22</v>
      </c>
      <c r="P212" s="32"/>
      <c r="Q212" s="9"/>
    </row>
    <row r="213" spans="1:17" ht="15" customHeight="1" x14ac:dyDescent="0.25">
      <c r="A213" s="28">
        <v>202</v>
      </c>
      <c r="B213" s="29" t="s">
        <v>199</v>
      </c>
      <c r="C213" s="30">
        <f>'MEI 2024'!M213</f>
        <v>0</v>
      </c>
      <c r="D213" s="45">
        <f>'MARET 2024'!N213</f>
        <v>20558.330000000002</v>
      </c>
      <c r="E213" s="31">
        <f t="shared" si="23"/>
        <v>0</v>
      </c>
      <c r="F213" s="31">
        <f t="shared" si="28"/>
        <v>0</v>
      </c>
      <c r="G213" s="32"/>
      <c r="H213" s="27"/>
      <c r="I213" s="32">
        <f t="shared" si="27"/>
        <v>0</v>
      </c>
      <c r="J213" s="33">
        <f t="shared" si="22"/>
        <v>-1</v>
      </c>
      <c r="K213" s="27">
        <f t="shared" si="24"/>
        <v>0</v>
      </c>
      <c r="L213" s="35">
        <f t="shared" si="25"/>
        <v>0</v>
      </c>
      <c r="M213" s="32">
        <v>1</v>
      </c>
      <c r="N213" s="27">
        <f t="shared" si="26"/>
        <v>0</v>
      </c>
      <c r="P213" s="32"/>
      <c r="Q213" s="9"/>
    </row>
    <row r="214" spans="1:17" x14ac:dyDescent="0.25">
      <c r="A214" s="30">
        <v>203</v>
      </c>
      <c r="B214" s="29" t="s">
        <v>225</v>
      </c>
      <c r="C214" s="30">
        <f>'MEI 2024'!M214</f>
        <v>0</v>
      </c>
      <c r="D214" s="45">
        <f>'MARET 2024'!N214</f>
        <v>0</v>
      </c>
      <c r="E214" s="31">
        <f t="shared" si="23"/>
        <v>0</v>
      </c>
      <c r="F214" s="31">
        <f t="shared" si="28"/>
        <v>0</v>
      </c>
      <c r="G214" s="32"/>
      <c r="H214" s="27"/>
      <c r="I214" s="32">
        <f t="shared" si="27"/>
        <v>0</v>
      </c>
      <c r="J214" s="33">
        <f t="shared" si="22"/>
        <v>0</v>
      </c>
      <c r="K214" s="27">
        <f t="shared" si="24"/>
        <v>0</v>
      </c>
      <c r="L214" s="35">
        <f t="shared" si="25"/>
        <v>0</v>
      </c>
      <c r="M214" s="32">
        <v>0</v>
      </c>
      <c r="N214" s="27">
        <f t="shared" si="26"/>
        <v>0</v>
      </c>
      <c r="P214" s="32"/>
      <c r="Q214" s="9"/>
    </row>
    <row r="215" spans="1:17" x14ac:dyDescent="0.25">
      <c r="A215" s="30">
        <v>204</v>
      </c>
      <c r="B215" s="29" t="s">
        <v>244</v>
      </c>
      <c r="C215" s="30">
        <f>'MEI 2024'!M215</f>
        <v>0</v>
      </c>
      <c r="D215" s="45">
        <f>'MARET 2024'!N215</f>
        <v>148000</v>
      </c>
      <c r="E215" s="31"/>
      <c r="F215" s="31"/>
      <c r="G215" s="32"/>
      <c r="H215" s="27"/>
      <c r="I215" s="32"/>
      <c r="J215" s="33">
        <f t="shared" si="22"/>
        <v>-1</v>
      </c>
      <c r="K215" s="27"/>
      <c r="L215" s="35"/>
      <c r="M215" s="32">
        <v>1</v>
      </c>
      <c r="N215" s="27"/>
      <c r="P215" s="32"/>
      <c r="Q215" s="9"/>
    </row>
    <row r="216" spans="1:17" x14ac:dyDescent="0.25">
      <c r="A216" s="30">
        <v>205</v>
      </c>
      <c r="B216" s="29" t="s">
        <v>245</v>
      </c>
      <c r="C216" s="30">
        <f>'MEI 2024'!M216</f>
        <v>0</v>
      </c>
      <c r="D216" s="45">
        <f>'MARET 2024'!N216</f>
        <v>150000</v>
      </c>
      <c r="E216" s="31"/>
      <c r="F216" s="31"/>
      <c r="G216" s="32"/>
      <c r="H216" s="27"/>
      <c r="I216" s="32"/>
      <c r="J216" s="33">
        <f t="shared" si="22"/>
        <v>-2</v>
      </c>
      <c r="K216" s="27"/>
      <c r="L216" s="35"/>
      <c r="M216" s="32">
        <v>2</v>
      </c>
      <c r="N216" s="27"/>
      <c r="P216" s="32"/>
      <c r="Q216" s="9"/>
    </row>
    <row r="217" spans="1:17" x14ac:dyDescent="0.25">
      <c r="A217" s="30">
        <v>206</v>
      </c>
      <c r="B217" s="29" t="s">
        <v>246</v>
      </c>
      <c r="C217" s="30">
        <f>'MEI 2024'!M217</f>
        <v>0</v>
      </c>
      <c r="D217" s="45">
        <f>'MARET 2024'!N217</f>
        <v>236000</v>
      </c>
      <c r="E217" s="31"/>
      <c r="F217" s="31"/>
      <c r="G217" s="32"/>
      <c r="H217" s="27"/>
      <c r="I217" s="32"/>
      <c r="J217" s="33"/>
      <c r="K217" s="27"/>
      <c r="L217" s="35"/>
      <c r="M217" s="32">
        <v>3</v>
      </c>
      <c r="N217" s="27"/>
      <c r="P217" s="32"/>
      <c r="Q217" s="9"/>
    </row>
    <row r="218" spans="1:17" ht="15.75" customHeight="1" x14ac:dyDescent="0.25">
      <c r="A218" s="30">
        <v>207</v>
      </c>
      <c r="B218" s="74" t="s">
        <v>248</v>
      </c>
      <c r="C218" s="30">
        <f>'MEI 2024'!M218</f>
        <v>0</v>
      </c>
      <c r="D218" s="45">
        <f>'MARET 2024'!N218</f>
        <v>0</v>
      </c>
      <c r="E218" s="69"/>
      <c r="F218" s="69"/>
      <c r="G218" s="69"/>
      <c r="H218" s="75"/>
      <c r="I218" s="69"/>
      <c r="J218" s="69"/>
      <c r="K218" s="76"/>
      <c r="L218" s="30"/>
      <c r="M218" s="30">
        <v>12</v>
      </c>
      <c r="N218" s="30"/>
      <c r="P218" s="32"/>
      <c r="Q218" s="55"/>
    </row>
    <row r="219" spans="1:17" ht="15.75" customHeight="1" x14ac:dyDescent="0.25">
      <c r="A219" s="85">
        <v>208</v>
      </c>
      <c r="B219" s="29" t="s">
        <v>250</v>
      </c>
      <c r="C219" s="30">
        <f>'MEI 2024'!M219</f>
        <v>0</v>
      </c>
      <c r="D219" s="45"/>
      <c r="E219" s="69"/>
      <c r="F219" s="69"/>
      <c r="G219" s="69">
        <v>6</v>
      </c>
      <c r="H219" s="75">
        <v>344000</v>
      </c>
      <c r="I219" s="69"/>
      <c r="J219" s="69"/>
      <c r="K219" s="76"/>
      <c r="L219" s="30"/>
      <c r="M219" s="30">
        <v>2</v>
      </c>
      <c r="N219" s="30"/>
      <c r="P219" s="32"/>
      <c r="Q219" s="55"/>
    </row>
    <row r="220" spans="1:17" s="87" customFormat="1" ht="15.75" customHeight="1" x14ac:dyDescent="0.25">
      <c r="A220" s="85"/>
      <c r="B220" s="29" t="s">
        <v>270</v>
      </c>
      <c r="C220" s="30"/>
      <c r="D220" s="45"/>
      <c r="E220" s="69"/>
      <c r="F220" s="69"/>
      <c r="G220" s="69">
        <v>24</v>
      </c>
      <c r="H220" s="75">
        <v>150400</v>
      </c>
      <c r="I220" s="69"/>
      <c r="J220" s="69"/>
      <c r="K220" s="76"/>
      <c r="L220" s="30"/>
      <c r="M220" s="30"/>
      <c r="N220" s="30"/>
      <c r="P220" s="32"/>
      <c r="Q220" s="55"/>
    </row>
    <row r="221" spans="1:17" s="87" customFormat="1" ht="15.75" customHeight="1" x14ac:dyDescent="0.25">
      <c r="A221" s="85"/>
      <c r="B221" s="29" t="s">
        <v>271</v>
      </c>
      <c r="C221" s="30"/>
      <c r="D221" s="45"/>
      <c r="E221" s="69"/>
      <c r="F221" s="69"/>
      <c r="G221" s="69">
        <v>2</v>
      </c>
      <c r="H221" s="75">
        <v>63000</v>
      </c>
      <c r="I221" s="69"/>
      <c r="J221" s="69"/>
      <c r="K221" s="76"/>
      <c r="L221" s="30"/>
      <c r="M221" s="30"/>
      <c r="N221" s="30"/>
      <c r="P221" s="32"/>
      <c r="Q221" s="55"/>
    </row>
    <row r="222" spans="1:17" s="87" customFormat="1" ht="15.75" customHeight="1" x14ac:dyDescent="0.25">
      <c r="A222" s="85"/>
      <c r="B222" s="29" t="s">
        <v>125</v>
      </c>
      <c r="C222" s="30"/>
      <c r="D222" s="45"/>
      <c r="E222" s="69"/>
      <c r="F222" s="69"/>
      <c r="G222" s="69"/>
      <c r="H222" s="75"/>
      <c r="I222" s="69"/>
      <c r="J222" s="69"/>
      <c r="K222" s="76"/>
      <c r="L222" s="30"/>
      <c r="M222" s="30"/>
      <c r="N222" s="30"/>
      <c r="P222" s="32"/>
      <c r="Q222" s="55"/>
    </row>
    <row r="223" spans="1:17" s="87" customFormat="1" ht="15.75" customHeight="1" x14ac:dyDescent="0.25">
      <c r="A223" s="85"/>
      <c r="B223" s="29" t="s">
        <v>258</v>
      </c>
      <c r="C223" s="30"/>
      <c r="D223" s="45"/>
      <c r="E223" s="69"/>
      <c r="F223" s="69"/>
      <c r="G223" s="69">
        <v>1</v>
      </c>
      <c r="H223" s="75">
        <v>11000</v>
      </c>
      <c r="I223" s="69"/>
      <c r="J223" s="69"/>
      <c r="K223" s="76"/>
      <c r="L223" s="30"/>
      <c r="M223" s="30"/>
      <c r="N223" s="30"/>
      <c r="P223" s="32"/>
      <c r="Q223" s="55"/>
    </row>
    <row r="224" spans="1:17" s="87" customFormat="1" ht="15.75" customHeight="1" x14ac:dyDescent="0.25">
      <c r="A224" s="85"/>
      <c r="B224" s="29" t="s">
        <v>275</v>
      </c>
      <c r="C224" s="30"/>
      <c r="D224" s="45"/>
      <c r="E224" s="69"/>
      <c r="F224" s="69"/>
      <c r="G224" s="69">
        <v>2</v>
      </c>
      <c r="H224" s="75">
        <v>11000</v>
      </c>
      <c r="I224" s="69"/>
      <c r="J224" s="69"/>
      <c r="K224" s="76"/>
      <c r="L224" s="30"/>
      <c r="M224" s="30"/>
      <c r="N224" s="30"/>
      <c r="P224" s="32"/>
      <c r="Q224" s="55"/>
    </row>
    <row r="225" spans="1:17" s="87" customFormat="1" ht="15.75" customHeight="1" x14ac:dyDescent="0.25">
      <c r="A225" s="85"/>
      <c r="B225" s="29" t="s">
        <v>276</v>
      </c>
      <c r="C225" s="30"/>
      <c r="D225" s="45"/>
      <c r="E225" s="69"/>
      <c r="F225" s="69"/>
      <c r="G225" s="69">
        <v>2</v>
      </c>
      <c r="H225" s="75">
        <v>50000</v>
      </c>
      <c r="I225" s="69"/>
      <c r="J225" s="69"/>
      <c r="K225" s="76"/>
      <c r="L225" s="30"/>
      <c r="M225" s="30"/>
      <c r="N225" s="30"/>
      <c r="P225" s="32"/>
      <c r="Q225" s="55"/>
    </row>
    <row r="226" spans="1:17" s="87" customFormat="1" ht="15.75" customHeight="1" x14ac:dyDescent="0.25">
      <c r="A226" s="85"/>
      <c r="B226" s="29" t="s">
        <v>277</v>
      </c>
      <c r="C226" s="30"/>
      <c r="D226" s="45"/>
      <c r="E226" s="69"/>
      <c r="F226" s="69"/>
      <c r="G226" s="69">
        <v>2</v>
      </c>
      <c r="H226" s="75">
        <v>62000</v>
      </c>
      <c r="I226" s="69"/>
      <c r="J226" s="69"/>
      <c r="K226" s="76"/>
      <c r="L226" s="30"/>
      <c r="M226" s="30"/>
      <c r="N226" s="30"/>
      <c r="P226" s="32"/>
      <c r="Q226" s="55"/>
    </row>
    <row r="227" spans="1:17" s="87" customFormat="1" ht="15.75" customHeight="1" x14ac:dyDescent="0.25">
      <c r="A227" s="85"/>
      <c r="B227" s="29" t="s">
        <v>278</v>
      </c>
      <c r="C227" s="30"/>
      <c r="D227" s="45"/>
      <c r="E227" s="69"/>
      <c r="F227" s="69"/>
      <c r="G227" s="69">
        <v>6</v>
      </c>
      <c r="H227" s="75">
        <v>114000</v>
      </c>
      <c r="I227" s="69"/>
      <c r="J227" s="69"/>
      <c r="K227" s="76"/>
      <c r="L227" s="30"/>
      <c r="M227" s="30"/>
      <c r="N227" s="30"/>
      <c r="P227" s="32"/>
      <c r="Q227" s="55"/>
    </row>
    <row r="228" spans="1:17" s="87" customFormat="1" ht="15.75" customHeight="1" x14ac:dyDescent="0.25">
      <c r="A228" s="85"/>
      <c r="B228" s="29" t="s">
        <v>267</v>
      </c>
      <c r="C228" s="30"/>
      <c r="D228" s="45"/>
      <c r="E228" s="69"/>
      <c r="F228" s="69"/>
      <c r="G228" s="69">
        <v>6</v>
      </c>
      <c r="H228" s="75">
        <v>120000</v>
      </c>
      <c r="I228" s="69"/>
      <c r="J228" s="69"/>
      <c r="K228" s="76"/>
      <c r="L228" s="30"/>
      <c r="M228" s="30"/>
      <c r="N228" s="30"/>
      <c r="P228" s="32"/>
      <c r="Q228" s="55"/>
    </row>
    <row r="229" spans="1:17" s="87" customFormat="1" ht="15.75" customHeight="1" x14ac:dyDescent="0.25">
      <c r="A229" s="85"/>
      <c r="B229" s="29" t="s">
        <v>272</v>
      </c>
      <c r="C229" s="30"/>
      <c r="D229" s="45"/>
      <c r="E229" s="69"/>
      <c r="F229" s="69"/>
      <c r="G229" s="69">
        <v>6</v>
      </c>
      <c r="H229" s="75">
        <v>42000</v>
      </c>
      <c r="I229" s="69"/>
      <c r="J229" s="69"/>
      <c r="K229" s="76"/>
      <c r="L229" s="30"/>
      <c r="M229" s="30"/>
      <c r="N229" s="30"/>
      <c r="P229" s="32"/>
      <c r="Q229" s="55"/>
    </row>
    <row r="230" spans="1:17" s="87" customFormat="1" ht="15.75" customHeight="1" x14ac:dyDescent="0.25">
      <c r="A230" s="85"/>
      <c r="B230" s="29" t="s">
        <v>260</v>
      </c>
      <c r="C230" s="30"/>
      <c r="D230" s="45"/>
      <c r="E230" s="69"/>
      <c r="F230" s="69"/>
      <c r="G230" s="69">
        <v>3</v>
      </c>
      <c r="H230" s="75">
        <v>15000</v>
      </c>
      <c r="I230" s="69"/>
      <c r="J230" s="69"/>
      <c r="K230" s="76"/>
      <c r="L230" s="30"/>
      <c r="M230" s="30"/>
      <c r="N230" s="30"/>
      <c r="P230" s="32"/>
      <c r="Q230" s="55"/>
    </row>
    <row r="231" spans="1:17" s="87" customFormat="1" ht="15.75" customHeight="1" x14ac:dyDescent="0.25">
      <c r="A231" s="85"/>
      <c r="B231" s="29" t="s">
        <v>261</v>
      </c>
      <c r="C231" s="30"/>
      <c r="D231" s="45"/>
      <c r="E231" s="69"/>
      <c r="F231" s="69"/>
      <c r="G231" s="69">
        <v>3</v>
      </c>
      <c r="H231" s="75">
        <v>36000</v>
      </c>
      <c r="I231" s="69"/>
      <c r="J231" s="69"/>
      <c r="K231" s="76"/>
      <c r="L231" s="30"/>
      <c r="M231" s="30"/>
      <c r="N231" s="30"/>
      <c r="P231" s="32"/>
      <c r="Q231" s="55"/>
    </row>
    <row r="232" spans="1:17" s="87" customFormat="1" ht="15.75" customHeight="1" x14ac:dyDescent="0.25">
      <c r="A232" s="85"/>
      <c r="B232" s="29" t="s">
        <v>262</v>
      </c>
      <c r="C232" s="30"/>
      <c r="D232" s="45"/>
      <c r="E232" s="69"/>
      <c r="F232" s="69"/>
      <c r="G232" s="69">
        <v>2</v>
      </c>
      <c r="H232" s="75">
        <v>14000</v>
      </c>
      <c r="I232" s="69"/>
      <c r="J232" s="69"/>
      <c r="K232" s="76"/>
      <c r="L232" s="30"/>
      <c r="M232" s="30"/>
      <c r="N232" s="30"/>
      <c r="P232" s="32"/>
      <c r="Q232" s="55"/>
    </row>
    <row r="233" spans="1:17" s="87" customFormat="1" ht="15.75" customHeight="1" x14ac:dyDescent="0.25">
      <c r="A233" s="85"/>
      <c r="B233" s="29" t="s">
        <v>282</v>
      </c>
      <c r="C233" s="30"/>
      <c r="D233" s="45"/>
      <c r="E233" s="69"/>
      <c r="F233" s="69"/>
      <c r="G233" s="69">
        <v>6</v>
      </c>
      <c r="H233" s="75">
        <v>68000</v>
      </c>
      <c r="I233" s="69"/>
      <c r="J233" s="69"/>
      <c r="K233" s="76"/>
      <c r="L233" s="30"/>
      <c r="M233" s="30"/>
      <c r="N233" s="30"/>
      <c r="P233" s="32"/>
      <c r="Q233" s="55"/>
    </row>
    <row r="234" spans="1:17" s="87" customFormat="1" ht="15.75" customHeight="1" x14ac:dyDescent="0.25">
      <c r="A234" s="85"/>
      <c r="B234" s="29" t="s">
        <v>263</v>
      </c>
      <c r="C234" s="30"/>
      <c r="D234" s="45"/>
      <c r="E234" s="69"/>
      <c r="F234" s="69"/>
      <c r="G234" s="69">
        <v>6</v>
      </c>
      <c r="H234" s="75">
        <v>30000</v>
      </c>
      <c r="I234" s="69"/>
      <c r="J234" s="69"/>
      <c r="K234" s="76"/>
      <c r="L234" s="30"/>
      <c r="M234" s="30"/>
      <c r="N234" s="30"/>
      <c r="P234" s="32"/>
      <c r="Q234" s="55"/>
    </row>
    <row r="235" spans="1:17" s="87" customFormat="1" ht="15.75" customHeight="1" x14ac:dyDescent="0.25">
      <c r="A235" s="85"/>
      <c r="B235" s="29" t="s">
        <v>273</v>
      </c>
      <c r="C235" s="30"/>
      <c r="D235" s="45"/>
      <c r="E235" s="69"/>
      <c r="F235" s="69"/>
      <c r="G235" s="69">
        <v>3</v>
      </c>
      <c r="H235" s="75">
        <v>27000</v>
      </c>
      <c r="I235" s="69"/>
      <c r="J235" s="69"/>
      <c r="K235" s="76"/>
      <c r="L235" s="30"/>
      <c r="M235" s="30"/>
      <c r="N235" s="30"/>
      <c r="P235" s="32"/>
      <c r="Q235" s="55"/>
    </row>
    <row r="236" spans="1:17" s="87" customFormat="1" ht="15.75" customHeight="1" x14ac:dyDescent="0.25">
      <c r="A236" s="85"/>
      <c r="B236" s="29" t="s">
        <v>274</v>
      </c>
      <c r="C236" s="30"/>
      <c r="D236" s="45"/>
      <c r="E236" s="69"/>
      <c r="F236" s="69"/>
      <c r="G236" s="69">
        <v>3</v>
      </c>
      <c r="H236" s="75">
        <v>24000</v>
      </c>
      <c r="I236" s="69"/>
      <c r="J236" s="69"/>
      <c r="K236" s="76"/>
      <c r="L236" s="30"/>
      <c r="M236" s="30"/>
      <c r="N236" s="30"/>
      <c r="P236" s="32"/>
      <c r="Q236" s="55"/>
    </row>
    <row r="237" spans="1:17" s="87" customFormat="1" ht="15.75" customHeight="1" x14ac:dyDescent="0.25">
      <c r="A237" s="85"/>
      <c r="B237" s="29" t="s">
        <v>279</v>
      </c>
      <c r="C237" s="30"/>
      <c r="D237" s="45"/>
      <c r="E237" s="69"/>
      <c r="F237" s="69"/>
      <c r="G237" s="69">
        <v>6</v>
      </c>
      <c r="H237" s="75">
        <v>57000</v>
      </c>
      <c r="I237" s="69"/>
      <c r="J237" s="69"/>
      <c r="K237" s="76"/>
      <c r="L237" s="30"/>
      <c r="M237" s="30"/>
      <c r="N237" s="30"/>
      <c r="P237" s="32"/>
      <c r="Q237" s="55"/>
    </row>
    <row r="238" spans="1:17" s="87" customFormat="1" ht="15.75" customHeight="1" x14ac:dyDescent="0.25">
      <c r="A238" s="85"/>
      <c r="B238" s="29" t="s">
        <v>280</v>
      </c>
      <c r="C238" s="30"/>
      <c r="D238" s="45"/>
      <c r="E238" s="69"/>
      <c r="F238" s="69"/>
      <c r="G238" s="69">
        <v>7</v>
      </c>
      <c r="H238" s="75">
        <v>1085000</v>
      </c>
      <c r="I238" s="69"/>
      <c r="J238" s="69"/>
      <c r="K238" s="76"/>
      <c r="L238" s="30"/>
      <c r="M238" s="30"/>
      <c r="N238" s="30"/>
      <c r="P238" s="32"/>
      <c r="Q238" s="55"/>
    </row>
    <row r="239" spans="1:17" s="87" customFormat="1" ht="15.75" customHeight="1" x14ac:dyDescent="0.25">
      <c r="A239" s="85"/>
      <c r="B239" s="29" t="s">
        <v>281</v>
      </c>
      <c r="C239" s="30"/>
      <c r="D239" s="45"/>
      <c r="E239" s="69"/>
      <c r="F239" s="69"/>
      <c r="G239" s="69">
        <v>2</v>
      </c>
      <c r="H239" s="75">
        <v>610000</v>
      </c>
      <c r="I239" s="69"/>
      <c r="J239" s="69"/>
      <c r="K239" s="76"/>
      <c r="L239" s="30"/>
      <c r="M239" s="30"/>
      <c r="N239" s="30"/>
      <c r="P239" s="32"/>
      <c r="Q239" s="55"/>
    </row>
    <row r="240" spans="1:17" s="87" customFormat="1" ht="15.75" customHeight="1" x14ac:dyDescent="0.25">
      <c r="A240" s="85"/>
      <c r="B240" s="29" t="s">
        <v>283</v>
      </c>
      <c r="C240" s="30"/>
      <c r="D240" s="45"/>
      <c r="E240" s="69"/>
      <c r="F240" s="69"/>
      <c r="G240" s="69">
        <v>5</v>
      </c>
      <c r="H240" s="75">
        <v>100000</v>
      </c>
      <c r="I240" s="69"/>
      <c r="J240" s="69"/>
      <c r="K240" s="76"/>
      <c r="L240" s="30"/>
      <c r="M240" s="30"/>
      <c r="N240" s="30"/>
      <c r="P240" s="90"/>
      <c r="Q240" s="55"/>
    </row>
    <row r="241" spans="1:18" s="87" customFormat="1" ht="15.75" customHeight="1" x14ac:dyDescent="0.25">
      <c r="A241" s="85"/>
      <c r="B241" s="29" t="s">
        <v>284</v>
      </c>
      <c r="C241" s="30"/>
      <c r="D241" s="45"/>
      <c r="E241" s="69"/>
      <c r="F241" s="69"/>
      <c r="G241" s="69">
        <v>12</v>
      </c>
      <c r="H241" s="75">
        <v>53000</v>
      </c>
      <c r="I241" s="69"/>
      <c r="J241" s="69"/>
      <c r="K241" s="76"/>
      <c r="L241" s="30"/>
      <c r="M241" s="30"/>
      <c r="N241" s="30"/>
      <c r="P241" s="90"/>
      <c r="Q241" s="55"/>
    </row>
    <row r="242" spans="1:18" s="87" customFormat="1" ht="15.75" customHeight="1" x14ac:dyDescent="0.25">
      <c r="A242" s="85"/>
      <c r="B242" s="29" t="s">
        <v>285</v>
      </c>
      <c r="C242" s="30"/>
      <c r="D242" s="45"/>
      <c r="E242" s="69"/>
      <c r="F242" s="69"/>
      <c r="G242" s="69">
        <v>10</v>
      </c>
      <c r="H242" s="75">
        <v>30000</v>
      </c>
      <c r="I242" s="69"/>
      <c r="J242" s="69"/>
      <c r="K242" s="76"/>
      <c r="L242" s="30"/>
      <c r="M242" s="30"/>
      <c r="N242" s="30"/>
      <c r="P242" s="90"/>
      <c r="Q242" s="55"/>
    </row>
    <row r="243" spans="1:18" s="87" customFormat="1" ht="15.75" customHeight="1" x14ac:dyDescent="0.25">
      <c r="A243" s="85"/>
      <c r="B243" s="29" t="s">
        <v>286</v>
      </c>
      <c r="C243" s="30"/>
      <c r="D243" s="45"/>
      <c r="E243" s="69"/>
      <c r="F243" s="69"/>
      <c r="G243" s="69">
        <v>10</v>
      </c>
      <c r="H243" s="75">
        <v>29000</v>
      </c>
      <c r="I243" s="69"/>
      <c r="J243" s="69"/>
      <c r="K243" s="76"/>
      <c r="L243" s="30"/>
      <c r="M243" s="30"/>
      <c r="N243" s="30"/>
      <c r="P243" s="90"/>
      <c r="Q243" s="55"/>
    </row>
    <row r="244" spans="1:18" s="87" customFormat="1" ht="15.75" customHeight="1" x14ac:dyDescent="0.25">
      <c r="A244" s="85"/>
      <c r="B244" s="29" t="s">
        <v>287</v>
      </c>
      <c r="C244" s="30"/>
      <c r="D244" s="45"/>
      <c r="E244" s="69"/>
      <c r="F244" s="69"/>
      <c r="G244" s="69">
        <v>24</v>
      </c>
      <c r="H244" s="75">
        <v>72600</v>
      </c>
      <c r="I244" s="69"/>
      <c r="J244" s="69"/>
      <c r="K244" s="76"/>
      <c r="L244" s="30"/>
      <c r="M244" s="30"/>
      <c r="N244" s="30"/>
      <c r="P244" s="90"/>
      <c r="Q244" s="55"/>
    </row>
    <row r="245" spans="1:18" s="87" customFormat="1" ht="15.75" customHeight="1" x14ac:dyDescent="0.25">
      <c r="A245" s="85"/>
      <c r="B245" s="29" t="s">
        <v>288</v>
      </c>
      <c r="C245" s="30"/>
      <c r="D245" s="45"/>
      <c r="E245" s="69"/>
      <c r="F245" s="69"/>
      <c r="G245" s="69">
        <v>12</v>
      </c>
      <c r="H245" s="75">
        <v>54100</v>
      </c>
      <c r="I245" s="69"/>
      <c r="J245" s="69"/>
      <c r="K245" s="76"/>
      <c r="L245" s="30"/>
      <c r="M245" s="30"/>
      <c r="N245" s="30"/>
      <c r="P245" s="90"/>
      <c r="Q245" s="55"/>
    </row>
    <row r="246" spans="1:18" s="87" customFormat="1" ht="15.75" customHeight="1" x14ac:dyDescent="0.25">
      <c r="A246" s="85"/>
      <c r="B246" s="29" t="s">
        <v>289</v>
      </c>
      <c r="C246" s="30"/>
      <c r="D246" s="45"/>
      <c r="E246" s="69"/>
      <c r="F246" s="69"/>
      <c r="G246" s="69">
        <v>6</v>
      </c>
      <c r="H246" s="75">
        <v>226000</v>
      </c>
      <c r="I246" s="69"/>
      <c r="J246" s="69"/>
      <c r="K246" s="76"/>
      <c r="L246" s="30"/>
      <c r="M246" s="30"/>
      <c r="N246" s="30"/>
      <c r="P246" s="90"/>
      <c r="Q246" s="55"/>
    </row>
    <row r="247" spans="1:18" s="87" customFormat="1" ht="15.75" customHeight="1" x14ac:dyDescent="0.25">
      <c r="A247" s="85"/>
      <c r="B247" s="29"/>
      <c r="C247" s="30"/>
      <c r="D247" s="45"/>
      <c r="E247" s="69"/>
      <c r="F247" s="69"/>
      <c r="G247" s="69"/>
      <c r="H247" s="75"/>
      <c r="I247" s="69"/>
      <c r="J247" s="69"/>
      <c r="K247" s="76"/>
      <c r="L247" s="30"/>
      <c r="M247" s="30"/>
      <c r="N247" s="30"/>
      <c r="P247" s="90"/>
      <c r="Q247" s="55"/>
    </row>
    <row r="248" spans="1:18" ht="13.8" x14ac:dyDescent="0.25">
      <c r="A248" s="40"/>
      <c r="B248" s="70" t="s">
        <v>229</v>
      </c>
      <c r="C248" s="70"/>
      <c r="D248" s="71">
        <f>SUM(D13:D218)</f>
        <v>23349243.12098071</v>
      </c>
      <c r="E248" s="72"/>
      <c r="F248" s="72"/>
      <c r="G248" s="72"/>
      <c r="H248" s="73">
        <f>SUM(H13:H219)</f>
        <v>6476600</v>
      </c>
      <c r="I248" s="72"/>
      <c r="J248" s="72"/>
      <c r="K248" s="71">
        <f>SUM(K13:K218)</f>
        <v>-6162768.7615248952</v>
      </c>
      <c r="L248" s="72"/>
      <c r="M248" s="72"/>
      <c r="N248" s="71">
        <f>SUM(N13:N214)</f>
        <v>18880856.826921485</v>
      </c>
      <c r="P248" s="90"/>
      <c r="Q248" s="55"/>
    </row>
    <row r="249" spans="1:18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16"/>
      <c r="P249" s="91"/>
      <c r="Q249" s="55"/>
    </row>
    <row r="250" spans="1:18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16"/>
      <c r="P250" s="91"/>
      <c r="Q250" s="55"/>
    </row>
    <row r="251" spans="1:18" x14ac:dyDescent="0.25">
      <c r="A251" s="40"/>
      <c r="B251" s="68"/>
      <c r="C251" s="66"/>
      <c r="D251" s="66"/>
      <c r="E251" s="66"/>
      <c r="F251" s="66"/>
      <c r="G251" s="66"/>
      <c r="H251" s="68"/>
      <c r="I251" s="66"/>
      <c r="J251" s="66"/>
      <c r="K251" s="66"/>
      <c r="L251" s="40"/>
      <c r="M251" s="40"/>
      <c r="N251" s="40"/>
      <c r="O251" s="16"/>
      <c r="P251" s="91"/>
      <c r="Q251" s="55">
        <f>41777*4</f>
        <v>167108</v>
      </c>
    </row>
    <row r="252" spans="1:18" x14ac:dyDescent="0.25">
      <c r="A252" s="40"/>
      <c r="B252" s="66"/>
      <c r="C252" s="66"/>
      <c r="D252" s="66"/>
      <c r="E252" s="66"/>
      <c r="F252" s="66"/>
      <c r="G252" s="66"/>
      <c r="H252" s="67"/>
      <c r="I252" s="66"/>
      <c r="J252" s="66"/>
      <c r="K252" s="66"/>
      <c r="L252" s="40"/>
      <c r="M252" s="40"/>
      <c r="N252" s="40"/>
      <c r="O252" s="16"/>
      <c r="P252" s="91">
        <f>13535*4</f>
        <v>54140</v>
      </c>
      <c r="Q252" s="55">
        <f>39788+39788+47816+47816+47816</f>
        <v>223024</v>
      </c>
      <c r="R252" s="9"/>
    </row>
    <row r="253" spans="1:18" x14ac:dyDescent="0.25">
      <c r="A253" s="40"/>
      <c r="B253" s="66"/>
      <c r="C253" s="66"/>
      <c r="D253" s="66"/>
      <c r="E253" s="66"/>
      <c r="F253" s="66"/>
      <c r="G253" s="66"/>
      <c r="H253" s="67"/>
      <c r="I253" s="66"/>
      <c r="J253" s="66"/>
      <c r="K253" s="66"/>
      <c r="L253" s="40"/>
      <c r="M253" s="40"/>
      <c r="N253" s="40"/>
      <c r="O253" s="16"/>
      <c r="P253" s="91"/>
      <c r="Q253" s="55">
        <f>47816+30600+30600</f>
        <v>109016</v>
      </c>
    </row>
    <row r="254" spans="1:18" x14ac:dyDescent="0.25">
      <c r="A254" s="40"/>
      <c r="B254" s="66"/>
      <c r="C254" s="66"/>
      <c r="D254" s="66"/>
      <c r="E254" s="66"/>
      <c r="F254" s="66"/>
      <c r="G254" s="66"/>
      <c r="H254" s="67"/>
      <c r="I254" s="66"/>
      <c r="J254" s="66"/>
      <c r="K254" s="66"/>
      <c r="L254" s="40"/>
      <c r="M254" s="40"/>
      <c r="N254" s="40"/>
      <c r="O254" s="16"/>
      <c r="P254" s="91"/>
      <c r="Q254" s="55">
        <f>13535*4</f>
        <v>54140</v>
      </c>
    </row>
    <row r="255" spans="1:18" x14ac:dyDescent="0.25">
      <c r="A255" s="40"/>
      <c r="B255" s="40"/>
      <c r="C255" s="40"/>
      <c r="D255" s="40"/>
      <c r="E255" s="40"/>
      <c r="F255" s="40"/>
      <c r="G255" s="40"/>
      <c r="H255" s="60"/>
      <c r="I255" s="40"/>
      <c r="J255" s="40"/>
      <c r="K255" s="40"/>
      <c r="L255" s="40"/>
      <c r="M255" s="40"/>
      <c r="N255" s="40"/>
      <c r="O255" s="16"/>
      <c r="P255" s="91"/>
      <c r="Q255" s="55">
        <f>SUBTOTAL(9,Q251:Q254)</f>
        <v>553288</v>
      </c>
    </row>
    <row r="256" spans="1:18" x14ac:dyDescent="0.25">
      <c r="A256" s="40"/>
      <c r="B256" s="40"/>
      <c r="C256" s="40"/>
      <c r="D256" s="41">
        <f>D248+H248</f>
        <v>29825843.12098071</v>
      </c>
      <c r="E256" s="40"/>
      <c r="F256" s="40"/>
      <c r="G256" s="40"/>
      <c r="H256" s="40"/>
      <c r="I256" s="40"/>
      <c r="J256" s="40"/>
      <c r="K256" s="40"/>
      <c r="L256" s="40"/>
      <c r="M256" s="40"/>
      <c r="N256" s="60"/>
      <c r="O256" s="16"/>
      <c r="P256" s="91"/>
      <c r="Q256" s="55">
        <f>1056400-553288</f>
        <v>503112</v>
      </c>
    </row>
    <row r="257" spans="1:17" x14ac:dyDescent="0.25">
      <c r="A257" s="40"/>
      <c r="B257" s="40"/>
      <c r="C257" s="40"/>
      <c r="D257" s="41">
        <f>K248+N248</f>
        <v>12718088.06539659</v>
      </c>
      <c r="E257" s="40"/>
      <c r="F257" s="40"/>
      <c r="H257" s="41"/>
      <c r="I257" s="40"/>
      <c r="J257" s="40"/>
      <c r="K257" s="41"/>
      <c r="L257" s="40"/>
      <c r="M257" s="40"/>
      <c r="N257" s="40"/>
      <c r="O257" s="16"/>
      <c r="P257" s="91"/>
      <c r="Q257" s="55"/>
    </row>
    <row r="258" spans="1:17" x14ac:dyDescent="0.25">
      <c r="D258" s="41"/>
      <c r="I258" s="15"/>
      <c r="J258" s="15"/>
      <c r="K258" s="15"/>
      <c r="L258" s="15"/>
      <c r="M258" s="15"/>
      <c r="N258" s="16"/>
      <c r="O258" s="16"/>
      <c r="P258" s="91">
        <f>75200+75200</f>
        <v>150400</v>
      </c>
      <c r="Q258" s="15"/>
    </row>
    <row r="259" spans="1:17" x14ac:dyDescent="0.25">
      <c r="I259" s="15"/>
      <c r="J259" s="15"/>
      <c r="K259" s="15"/>
      <c r="L259" s="15"/>
      <c r="M259" s="15"/>
      <c r="N259" s="15"/>
      <c r="O259" s="16"/>
      <c r="P259" s="91"/>
      <c r="Q259" s="16"/>
    </row>
    <row r="260" spans="1:17" x14ac:dyDescent="0.25">
      <c r="I260" s="16"/>
      <c r="J260" s="16"/>
      <c r="K260" s="16"/>
      <c r="L260" s="16"/>
      <c r="M260" s="16"/>
      <c r="N260" s="16"/>
      <c r="O260" s="16"/>
      <c r="P260" s="91"/>
      <c r="Q260" s="16"/>
    </row>
    <row r="261" spans="1:17" x14ac:dyDescent="0.25">
      <c r="I261" s="16"/>
      <c r="J261" s="16"/>
      <c r="K261" s="16"/>
      <c r="L261" s="16"/>
      <c r="M261" s="16"/>
      <c r="N261" s="16"/>
      <c r="O261" s="16"/>
      <c r="P261" s="91"/>
      <c r="Q261" s="16"/>
    </row>
    <row r="262" spans="1:17" x14ac:dyDescent="0.25">
      <c r="I262" s="16"/>
      <c r="J262" s="16"/>
      <c r="K262" s="16"/>
      <c r="L262" s="16"/>
      <c r="M262" s="16"/>
      <c r="N262" s="16"/>
      <c r="O262" s="16"/>
      <c r="P262" s="91"/>
      <c r="Q262" s="16"/>
    </row>
    <row r="263" spans="1:17" x14ac:dyDescent="0.25">
      <c r="I263" s="16"/>
      <c r="J263" s="16"/>
      <c r="K263" s="16"/>
      <c r="L263" s="16"/>
      <c r="M263" s="16"/>
      <c r="N263" s="16"/>
      <c r="O263" s="16"/>
      <c r="P263" s="91"/>
      <c r="Q263" s="16"/>
    </row>
    <row r="264" spans="1:17" x14ac:dyDescent="0.25">
      <c r="I264" s="16"/>
      <c r="J264" s="17"/>
      <c r="K264" s="16"/>
      <c r="L264" s="16"/>
      <c r="M264" s="16"/>
      <c r="N264" s="16"/>
      <c r="O264" s="16"/>
      <c r="P264" s="91"/>
      <c r="Q264" s="16"/>
    </row>
    <row r="265" spans="1:17" x14ac:dyDescent="0.25">
      <c r="I265" s="16"/>
      <c r="J265" s="18"/>
      <c r="K265" s="16"/>
      <c r="L265" s="16"/>
      <c r="M265" s="16"/>
      <c r="N265" s="16"/>
      <c r="O265" s="16"/>
      <c r="P265" s="91"/>
      <c r="Q265" s="16"/>
    </row>
    <row r="266" spans="1:17" x14ac:dyDescent="0.25">
      <c r="I266" s="16"/>
      <c r="J266" s="16"/>
      <c r="K266" s="16"/>
      <c r="L266" s="16"/>
      <c r="M266" s="16">
        <f>4902800-60000</f>
        <v>4842800</v>
      </c>
      <c r="N266" s="16"/>
      <c r="O266" s="16"/>
      <c r="P266" s="91"/>
      <c r="Q266" s="16"/>
    </row>
    <row r="267" spans="1:17" x14ac:dyDescent="0.25">
      <c r="I267" s="16"/>
      <c r="J267" s="19"/>
      <c r="K267" s="16"/>
      <c r="L267" s="16"/>
      <c r="M267" s="16"/>
      <c r="N267" s="16"/>
      <c r="O267" s="16"/>
      <c r="P267" s="91"/>
      <c r="Q267" s="16"/>
    </row>
    <row r="268" spans="1:17" x14ac:dyDescent="0.25">
      <c r="I268" s="16"/>
      <c r="J268" s="16"/>
      <c r="K268" s="16"/>
      <c r="L268" s="16"/>
      <c r="M268" s="16"/>
      <c r="N268" s="16"/>
      <c r="O268" s="16"/>
      <c r="P268" s="91"/>
      <c r="Q268" s="16"/>
    </row>
    <row r="269" spans="1:17" x14ac:dyDescent="0.25">
      <c r="I269" s="16"/>
      <c r="J269" s="16"/>
      <c r="K269" s="16"/>
      <c r="L269" s="16"/>
      <c r="M269" s="16"/>
      <c r="N269" s="16"/>
      <c r="O269" s="16"/>
      <c r="P269" s="91"/>
      <c r="Q269" s="16"/>
    </row>
    <row r="270" spans="1:17" x14ac:dyDescent="0.25">
      <c r="I270" s="16"/>
      <c r="J270" s="16"/>
      <c r="K270" s="16"/>
      <c r="L270" s="16"/>
      <c r="M270" s="16"/>
      <c r="N270" s="16"/>
      <c r="O270" s="16"/>
      <c r="P270" s="91"/>
      <c r="Q270" s="16"/>
    </row>
    <row r="271" spans="1:17" x14ac:dyDescent="0.25">
      <c r="I271" s="16"/>
      <c r="J271" s="16"/>
      <c r="K271" s="16"/>
      <c r="L271" s="16"/>
      <c r="M271" s="16"/>
      <c r="N271" s="16"/>
      <c r="O271" s="16"/>
      <c r="P271" s="91"/>
      <c r="Q271" s="16"/>
    </row>
    <row r="272" spans="1:17" x14ac:dyDescent="0.25">
      <c r="I272" s="16"/>
      <c r="J272" s="16"/>
      <c r="K272" s="16"/>
      <c r="L272" s="16"/>
      <c r="M272" s="16"/>
      <c r="N272" s="16"/>
      <c r="O272" s="16"/>
      <c r="P272" s="91"/>
      <c r="Q272" s="16"/>
    </row>
    <row r="273" spans="9:17" x14ac:dyDescent="0.25">
      <c r="I273" s="16"/>
      <c r="J273" s="20"/>
      <c r="K273" s="16"/>
      <c r="L273" s="15"/>
      <c r="M273" s="21"/>
      <c r="N273" s="15"/>
      <c r="O273" s="21"/>
      <c r="P273" s="91"/>
      <c r="Q273" s="16"/>
    </row>
    <row r="274" spans="9:17" x14ac:dyDescent="0.25">
      <c r="I274" s="16"/>
      <c r="J274" s="16"/>
      <c r="K274" s="16"/>
      <c r="L274" s="16"/>
      <c r="M274" s="16"/>
      <c r="N274" s="16"/>
      <c r="O274" s="16"/>
      <c r="P274" s="91"/>
      <c r="Q274" s="16"/>
    </row>
    <row r="275" spans="9:17" x14ac:dyDescent="0.25">
      <c r="I275" s="16"/>
      <c r="J275" s="16"/>
      <c r="K275" s="16"/>
      <c r="L275" s="16"/>
      <c r="M275" s="16"/>
      <c r="N275" s="16"/>
      <c r="O275" s="16"/>
      <c r="P275" s="91"/>
      <c r="Q275" s="16"/>
    </row>
    <row r="276" spans="9:17" x14ac:dyDescent="0.25">
      <c r="I276" s="16"/>
      <c r="J276" s="16"/>
      <c r="K276" s="16"/>
      <c r="L276" s="16"/>
      <c r="M276" s="16"/>
      <c r="N276" s="16"/>
      <c r="O276" s="16"/>
      <c r="P276" s="91"/>
      <c r="Q276" s="16"/>
    </row>
    <row r="277" spans="9:17" x14ac:dyDescent="0.25">
      <c r="I277" s="16"/>
      <c r="J277" s="16"/>
      <c r="K277" s="16"/>
      <c r="L277" s="16"/>
      <c r="M277" s="16"/>
      <c r="N277" s="16"/>
      <c r="O277" s="16"/>
      <c r="P277" s="91"/>
      <c r="Q277" s="16"/>
    </row>
    <row r="278" spans="9:17" x14ac:dyDescent="0.25">
      <c r="I278" s="16"/>
      <c r="J278" s="16"/>
      <c r="K278" s="17"/>
      <c r="L278" s="16"/>
      <c r="M278" s="16"/>
      <c r="N278" s="16"/>
      <c r="O278" s="16"/>
      <c r="P278" s="91"/>
      <c r="Q278" s="16"/>
    </row>
    <row r="279" spans="9:17" x14ac:dyDescent="0.25">
      <c r="O279" s="16"/>
      <c r="P279" s="91"/>
    </row>
    <row r="280" spans="9:17" x14ac:dyDescent="0.25">
      <c r="O280" s="16"/>
      <c r="P280" s="91"/>
    </row>
    <row r="281" spans="9:17" x14ac:dyDescent="0.25">
      <c r="O281" s="16"/>
      <c r="P281" s="91"/>
    </row>
    <row r="282" spans="9:17" x14ac:dyDescent="0.25">
      <c r="O282" s="16"/>
      <c r="P282" s="91"/>
    </row>
    <row r="283" spans="9:17" x14ac:dyDescent="0.25">
      <c r="O283" s="16"/>
      <c r="P283" s="91"/>
    </row>
    <row r="284" spans="9:17" x14ac:dyDescent="0.25">
      <c r="O284" s="16"/>
      <c r="P284" s="91"/>
    </row>
    <row r="285" spans="9:17" x14ac:dyDescent="0.25">
      <c r="O285" s="16"/>
      <c r="P285" s="91"/>
    </row>
    <row r="286" spans="9:17" x14ac:dyDescent="0.25">
      <c r="O286" s="16"/>
      <c r="P286" s="91"/>
    </row>
    <row r="287" spans="9:17" x14ac:dyDescent="0.25">
      <c r="O287" s="16"/>
      <c r="P287" s="91"/>
    </row>
    <row r="288" spans="9:17" x14ac:dyDescent="0.25">
      <c r="O288" s="16"/>
      <c r="P288" s="91"/>
    </row>
    <row r="289" spans="15:16" x14ac:dyDescent="0.25">
      <c r="O289" s="16"/>
      <c r="P289" s="91"/>
    </row>
    <row r="290" spans="15:16" x14ac:dyDescent="0.25">
      <c r="O290" s="16"/>
      <c r="P290" s="91"/>
    </row>
    <row r="291" spans="15:16" x14ac:dyDescent="0.25">
      <c r="O291" s="16"/>
      <c r="P291" s="91"/>
    </row>
    <row r="292" spans="15:16" x14ac:dyDescent="0.25">
      <c r="O292" s="16"/>
      <c r="P292" s="91"/>
    </row>
    <row r="293" spans="15:16" x14ac:dyDescent="0.25">
      <c r="O293" s="16"/>
      <c r="P293" s="91"/>
    </row>
    <row r="294" spans="15:16" x14ac:dyDescent="0.25">
      <c r="O294" s="16"/>
      <c r="P294" s="91"/>
    </row>
    <row r="295" spans="15:16" x14ac:dyDescent="0.25">
      <c r="O295" s="16"/>
      <c r="P295" s="91"/>
    </row>
    <row r="296" spans="15:16" x14ac:dyDescent="0.25">
      <c r="O296" s="16"/>
      <c r="P296" s="91"/>
    </row>
    <row r="297" spans="15:16" x14ac:dyDescent="0.25">
      <c r="O297" s="16"/>
      <c r="P297" s="91"/>
    </row>
    <row r="298" spans="15:16" x14ac:dyDescent="0.25">
      <c r="O298" s="16"/>
      <c r="P298" s="91"/>
    </row>
    <row r="299" spans="15:16" x14ac:dyDescent="0.25">
      <c r="O299" s="16"/>
      <c r="P299" s="91"/>
    </row>
    <row r="300" spans="15:16" x14ac:dyDescent="0.25">
      <c r="O300" s="16"/>
      <c r="P300" s="91"/>
    </row>
    <row r="301" spans="15:16" x14ac:dyDescent="0.25">
      <c r="O301" s="16"/>
      <c r="P301" s="91"/>
    </row>
    <row r="302" spans="15:16" x14ac:dyDescent="0.25">
      <c r="O302" s="16"/>
      <c r="P302" s="91"/>
    </row>
    <row r="303" spans="15:16" x14ac:dyDescent="0.25">
      <c r="O303" s="16"/>
      <c r="P303" s="91"/>
    </row>
    <row r="304" spans="15:16" x14ac:dyDescent="0.25">
      <c r="O304" s="16"/>
      <c r="P304" s="91"/>
    </row>
    <row r="305" spans="15:16" x14ac:dyDescent="0.25">
      <c r="O305" s="16"/>
      <c r="P305" s="91"/>
    </row>
    <row r="306" spans="15:16" x14ac:dyDescent="0.25">
      <c r="O306" s="16"/>
      <c r="P306" s="91"/>
    </row>
    <row r="307" spans="15:16" x14ac:dyDescent="0.25">
      <c r="O307" s="16"/>
      <c r="P307" s="91"/>
    </row>
    <row r="308" spans="15:16" x14ac:dyDescent="0.25">
      <c r="O308" s="16"/>
      <c r="P308" s="91"/>
    </row>
    <row r="309" spans="15:16" x14ac:dyDescent="0.25">
      <c r="O309" s="16"/>
      <c r="P309" s="91"/>
    </row>
    <row r="310" spans="15:16" x14ac:dyDescent="0.25">
      <c r="O310" s="16"/>
      <c r="P310" s="91"/>
    </row>
    <row r="311" spans="15:16" x14ac:dyDescent="0.25">
      <c r="O311" s="16"/>
      <c r="P311" s="91"/>
    </row>
    <row r="312" spans="15:16" x14ac:dyDescent="0.25">
      <c r="O312" s="16"/>
      <c r="P312" s="91"/>
    </row>
    <row r="313" spans="15:16" x14ac:dyDescent="0.25">
      <c r="O313" s="16"/>
      <c r="P313" s="91"/>
    </row>
    <row r="314" spans="15:16" x14ac:dyDescent="0.25">
      <c r="O314" s="16"/>
      <c r="P314" s="91"/>
    </row>
    <row r="315" spans="15:16" x14ac:dyDescent="0.25">
      <c r="O315" s="16"/>
      <c r="P315" s="91"/>
    </row>
    <row r="316" spans="15:16" x14ac:dyDescent="0.25">
      <c r="O316" s="16"/>
      <c r="P316" s="91"/>
    </row>
    <row r="317" spans="15:16" x14ac:dyDescent="0.25">
      <c r="O317" s="16"/>
      <c r="P317" s="91"/>
    </row>
    <row r="318" spans="15:16" x14ac:dyDescent="0.25">
      <c r="O318" s="16"/>
      <c r="P318" s="91"/>
    </row>
    <row r="319" spans="15:16" x14ac:dyDescent="0.25">
      <c r="O319" s="16"/>
      <c r="P319" s="91"/>
    </row>
    <row r="320" spans="15:16" x14ac:dyDescent="0.25">
      <c r="O320" s="16"/>
      <c r="P320" s="91"/>
    </row>
    <row r="321" spans="15:16" x14ac:dyDescent="0.25">
      <c r="O321" s="16"/>
      <c r="P321" s="91"/>
    </row>
    <row r="322" spans="15:16" x14ac:dyDescent="0.25">
      <c r="O322" s="16"/>
      <c r="P322" s="91"/>
    </row>
    <row r="323" spans="15:16" x14ac:dyDescent="0.25">
      <c r="O323" s="16"/>
      <c r="P323" s="91"/>
    </row>
    <row r="324" spans="15:16" x14ac:dyDescent="0.25">
      <c r="O324" s="16"/>
      <c r="P324" s="91"/>
    </row>
    <row r="325" spans="15:16" x14ac:dyDescent="0.25">
      <c r="O325" s="16"/>
      <c r="P325" s="91"/>
    </row>
    <row r="326" spans="15:16" x14ac:dyDescent="0.25">
      <c r="O326" s="16"/>
      <c r="P326" s="91"/>
    </row>
    <row r="327" spans="15:16" x14ac:dyDescent="0.25">
      <c r="O327" s="16"/>
      <c r="P327" s="91"/>
    </row>
    <row r="328" spans="15:16" x14ac:dyDescent="0.25">
      <c r="O328" s="16"/>
      <c r="P328" s="91"/>
    </row>
    <row r="329" spans="15:16" x14ac:dyDescent="0.25">
      <c r="O329" s="16"/>
      <c r="P329" s="91"/>
    </row>
    <row r="330" spans="15:16" x14ac:dyDescent="0.25">
      <c r="O330" s="16"/>
      <c r="P330" s="91"/>
    </row>
    <row r="331" spans="15:16" x14ac:dyDescent="0.25">
      <c r="O331" s="16"/>
      <c r="P331" s="91"/>
    </row>
    <row r="332" spans="15:16" x14ac:dyDescent="0.25">
      <c r="O332" s="16"/>
      <c r="P332" s="91"/>
    </row>
    <row r="333" spans="15:16" x14ac:dyDescent="0.25">
      <c r="O333" s="16"/>
      <c r="P333" s="91"/>
    </row>
    <row r="334" spans="15:16" x14ac:dyDescent="0.25">
      <c r="O334" s="16"/>
      <c r="P334" s="91"/>
    </row>
    <row r="335" spans="15:16" x14ac:dyDescent="0.25">
      <c r="O335" s="16"/>
      <c r="P335" s="91"/>
    </row>
    <row r="336" spans="15:16" x14ac:dyDescent="0.25">
      <c r="O336" s="16"/>
      <c r="P336" s="91"/>
    </row>
    <row r="337" spans="15:16" x14ac:dyDescent="0.25">
      <c r="O337" s="16"/>
      <c r="P337" s="91"/>
    </row>
    <row r="338" spans="15:16" x14ac:dyDescent="0.25">
      <c r="O338" s="16"/>
      <c r="P338" s="91"/>
    </row>
    <row r="339" spans="15:16" x14ac:dyDescent="0.25">
      <c r="O339" s="16"/>
      <c r="P339" s="91"/>
    </row>
    <row r="340" spans="15:16" x14ac:dyDescent="0.25">
      <c r="O340" s="16"/>
      <c r="P340" s="91"/>
    </row>
    <row r="341" spans="15:16" x14ac:dyDescent="0.25">
      <c r="O341" s="16"/>
      <c r="P341" s="91"/>
    </row>
    <row r="342" spans="15:16" x14ac:dyDescent="0.25">
      <c r="O342" s="16"/>
      <c r="P342" s="91"/>
    </row>
    <row r="343" spans="15:16" x14ac:dyDescent="0.25">
      <c r="O343" s="16"/>
      <c r="P343" s="91"/>
    </row>
    <row r="344" spans="15:16" x14ac:dyDescent="0.25">
      <c r="O344" s="16"/>
      <c r="P344" s="91"/>
    </row>
    <row r="345" spans="15:16" x14ac:dyDescent="0.25">
      <c r="O345" s="16"/>
      <c r="P345" s="91"/>
    </row>
    <row r="346" spans="15:16" x14ac:dyDescent="0.25">
      <c r="O346" s="16"/>
      <c r="P346" s="91"/>
    </row>
    <row r="347" spans="15:16" x14ac:dyDescent="0.25">
      <c r="O347" s="16"/>
      <c r="P347" s="91"/>
    </row>
    <row r="348" spans="15:16" x14ac:dyDescent="0.25">
      <c r="O348" s="16"/>
      <c r="P348" s="91"/>
    </row>
    <row r="349" spans="15:16" x14ac:dyDescent="0.25">
      <c r="O349" s="16"/>
      <c r="P349" s="91"/>
    </row>
    <row r="350" spans="15:16" x14ac:dyDescent="0.25">
      <c r="O350" s="16"/>
      <c r="P350" s="91"/>
    </row>
    <row r="351" spans="15:16" x14ac:dyDescent="0.25">
      <c r="O351" s="16"/>
      <c r="P351" s="91"/>
    </row>
    <row r="352" spans="15:16" x14ac:dyDescent="0.25">
      <c r="O352" s="16"/>
      <c r="P352" s="91"/>
    </row>
    <row r="353" spans="15:16" x14ac:dyDescent="0.25">
      <c r="O353" s="16"/>
      <c r="P353" s="91"/>
    </row>
    <row r="354" spans="15:16" x14ac:dyDescent="0.25">
      <c r="O354" s="16"/>
      <c r="P354" s="91"/>
    </row>
    <row r="355" spans="15:16" x14ac:dyDescent="0.25">
      <c r="O355" s="16"/>
      <c r="P355" s="91"/>
    </row>
    <row r="356" spans="15:16" x14ac:dyDescent="0.25">
      <c r="O356" s="16"/>
      <c r="P356" s="91"/>
    </row>
    <row r="357" spans="15:16" x14ac:dyDescent="0.25">
      <c r="O357" s="16"/>
      <c r="P357" s="91"/>
    </row>
    <row r="358" spans="15:16" x14ac:dyDescent="0.25">
      <c r="O358" s="16"/>
      <c r="P358" s="91"/>
    </row>
    <row r="359" spans="15:16" x14ac:dyDescent="0.25">
      <c r="O359" s="16"/>
      <c r="P359" s="91"/>
    </row>
    <row r="360" spans="15:16" x14ac:dyDescent="0.25">
      <c r="O360" s="16"/>
      <c r="P360" s="91"/>
    </row>
    <row r="361" spans="15:16" x14ac:dyDescent="0.25">
      <c r="O361" s="16"/>
      <c r="P361" s="91"/>
    </row>
    <row r="362" spans="15:16" x14ac:dyDescent="0.25">
      <c r="O362" s="16"/>
      <c r="P362" s="91"/>
    </row>
    <row r="363" spans="15:16" x14ac:dyDescent="0.25">
      <c r="O363" s="16"/>
      <c r="P363" s="91"/>
    </row>
    <row r="364" spans="15:16" x14ac:dyDescent="0.25">
      <c r="O364" s="16"/>
      <c r="P364" s="91"/>
    </row>
    <row r="365" spans="15:16" x14ac:dyDescent="0.25">
      <c r="O365" s="16"/>
      <c r="P365" s="91"/>
    </row>
    <row r="366" spans="15:16" x14ac:dyDescent="0.25">
      <c r="O366" s="16"/>
      <c r="P366" s="91"/>
    </row>
    <row r="367" spans="15:16" x14ac:dyDescent="0.25">
      <c r="O367" s="16"/>
      <c r="P367" s="91"/>
    </row>
    <row r="368" spans="15:16" x14ac:dyDescent="0.25">
      <c r="O368" s="16"/>
      <c r="P368" s="91"/>
    </row>
    <row r="369" spans="15:16" x14ac:dyDescent="0.25">
      <c r="O369" s="16"/>
      <c r="P369" s="91"/>
    </row>
    <row r="370" spans="15:16" x14ac:dyDescent="0.25">
      <c r="O370" s="16"/>
      <c r="P370" s="91"/>
    </row>
    <row r="371" spans="15:16" x14ac:dyDescent="0.25">
      <c r="O371" s="16"/>
      <c r="P371" s="91"/>
    </row>
    <row r="372" spans="15:16" x14ac:dyDescent="0.25">
      <c r="O372" s="16"/>
      <c r="P372" s="91"/>
    </row>
    <row r="373" spans="15:16" x14ac:dyDescent="0.25">
      <c r="O373" s="16"/>
      <c r="P373" s="91"/>
    </row>
    <row r="374" spans="15:16" x14ac:dyDescent="0.25">
      <c r="O374" s="16"/>
      <c r="P374" s="91"/>
    </row>
    <row r="375" spans="15:16" x14ac:dyDescent="0.25">
      <c r="O375" s="16"/>
      <c r="P375" s="85"/>
    </row>
    <row r="376" spans="15:16" x14ac:dyDescent="0.25">
      <c r="O376" s="16"/>
      <c r="P376" s="85"/>
    </row>
    <row r="377" spans="15:16" x14ac:dyDescent="0.25">
      <c r="O377" s="16"/>
      <c r="P377" s="85"/>
    </row>
    <row r="378" spans="15:16" x14ac:dyDescent="0.25">
      <c r="O378" s="16"/>
      <c r="P378" s="85"/>
    </row>
    <row r="379" spans="15:16" x14ac:dyDescent="0.25">
      <c r="O379" s="16"/>
      <c r="P379" s="16"/>
    </row>
  </sheetData>
  <autoFilter ref="A11:N248" xr:uid="{00000000-0009-0000-0000-000007000000}">
    <filterColumn colId="2" showButton="0"/>
    <filterColumn colId="6" showButton="0"/>
    <filterColumn colId="7" showButton="0"/>
    <filterColumn colId="9" showButton="0"/>
    <filterColumn colId="10" showButton="0"/>
    <filterColumn colId="12" showButton="0"/>
    <sortState xmlns:xlrd2="http://schemas.microsoft.com/office/spreadsheetml/2017/richdata2" ref="A168:N210">
      <sortCondition sortBy="cellColor" ref="B11:B219" dxfId="0"/>
    </sortState>
  </autoFilter>
  <mergeCells count="13">
    <mergeCell ref="M11:N11"/>
    <mergeCell ref="A10:E10"/>
    <mergeCell ref="A11:A12"/>
    <mergeCell ref="B11:B12"/>
    <mergeCell ref="C11:D11"/>
    <mergeCell ref="G11:I11"/>
    <mergeCell ref="J11:L11"/>
    <mergeCell ref="A9:N9"/>
    <mergeCell ref="A2:N2"/>
    <mergeCell ref="A3:N3"/>
    <mergeCell ref="A4:N4"/>
    <mergeCell ref="A7:N7"/>
    <mergeCell ref="A8:N8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DATABASE</vt:lpstr>
      <vt:lpstr>JANUARI 2024</vt:lpstr>
      <vt:lpstr>FEBRUARI 2024</vt:lpstr>
      <vt:lpstr>MARET 2024</vt:lpstr>
      <vt:lpstr>APRIL 2024 </vt:lpstr>
      <vt:lpstr>MEI SEMENTARA</vt:lpstr>
      <vt:lpstr>MEI 2024</vt:lpstr>
      <vt:lpstr>JUNI 2024</vt:lpstr>
      <vt:lpstr>AMIRUL</vt:lpstr>
      <vt:lpstr>ZUWITA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6473801 Muara Teweh</cp:lastModifiedBy>
  <cp:lastPrinted>2024-03-22T04:17:52Z</cp:lastPrinted>
  <dcterms:created xsi:type="dcterms:W3CDTF">2024-03-20T06:37:38Z</dcterms:created>
  <dcterms:modified xsi:type="dcterms:W3CDTF">2024-09-10T13:58:37Z</dcterms:modified>
</cp:coreProperties>
</file>